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ttps://d.docs.live.net/6e37bbcc64391d28/University/DUET/Home Competitions/"/>
    </mc:Choice>
  </mc:AlternateContent>
  <xr:revisionPtr revIDLastSave="142" documentId="8_{E9E2717D-F50D-4927-BF99-A6CCCB8D7A78}" xr6:coauthVersionLast="47" xr6:coauthVersionMax="47" xr10:uidLastSave="{F4C9A10C-5553-4A39-854C-7250D4CB597C}"/>
  <bookViews>
    <workbookView xWindow="-90" yWindow="0" windowWidth="9780" windowHeight="1017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2" i="1" l="1"/>
  <c r="A46" i="1"/>
  <c r="A45" i="1"/>
  <c r="A41" i="1"/>
  <c r="A44" i="1"/>
  <c r="A40" i="1"/>
  <c r="A32" i="1"/>
  <c r="A38" i="1"/>
  <c r="A37" i="1"/>
  <c r="A36" i="1"/>
  <c r="A34" i="1"/>
  <c r="A33" i="1"/>
  <c r="C46" i="1"/>
  <c r="C45" i="1"/>
  <c r="C44" i="1"/>
  <c r="C42" i="1"/>
  <c r="C41" i="1"/>
  <c r="C40" i="1"/>
  <c r="C38" i="1"/>
  <c r="C37" i="1"/>
  <c r="C36" i="1"/>
  <c r="H46" i="1"/>
  <c r="H45" i="1"/>
  <c r="H44" i="1"/>
  <c r="H42" i="1"/>
  <c r="H41" i="1"/>
  <c r="H40" i="1"/>
  <c r="H38" i="1"/>
  <c r="H37" i="1"/>
  <c r="H36" i="1"/>
  <c r="H34" i="1"/>
  <c r="H33" i="1"/>
  <c r="H32" i="1"/>
  <c r="C34" i="1"/>
  <c r="C33" i="1"/>
  <c r="C32" i="1"/>
  <c r="P27" i="1"/>
  <c r="O27" i="1"/>
  <c r="P26" i="1"/>
  <c r="O26" i="1"/>
  <c r="P25" i="1"/>
  <c r="O25" i="1"/>
  <c r="P24" i="1"/>
  <c r="O24" i="1"/>
  <c r="P23" i="1"/>
  <c r="O23" i="1"/>
  <c r="P22" i="1"/>
  <c r="O22" i="1"/>
  <c r="D36" i="1" l="1"/>
  <c r="E38" i="1" s="1"/>
  <c r="H19" i="1" s="1"/>
  <c r="D32" i="1"/>
  <c r="E34" i="1" s="1"/>
  <c r="H21" i="1" s="1"/>
  <c r="D40" i="1"/>
  <c r="E42" i="1" s="1"/>
  <c r="H20" i="1" s="1"/>
  <c r="D44" i="1"/>
  <c r="I40" i="1"/>
  <c r="J42" i="1" s="1"/>
  <c r="I32" i="1"/>
  <c r="J32" i="1" s="1"/>
  <c r="I44" i="1"/>
  <c r="J45" i="1" s="1"/>
  <c r="I36" i="1"/>
  <c r="J38" i="1" s="1"/>
  <c r="M19" i="1" s="1"/>
  <c r="J40" i="1" l="1"/>
  <c r="J41" i="1"/>
  <c r="M16" i="1" s="1"/>
  <c r="E41" i="1"/>
  <c r="H15" i="1" s="1"/>
  <c r="E32" i="1"/>
  <c r="E33" i="1"/>
  <c r="H16" i="1" s="1"/>
  <c r="E37" i="1"/>
  <c r="H14" i="1" s="1"/>
  <c r="E40" i="1"/>
  <c r="H12" i="1" s="1"/>
  <c r="E36" i="1"/>
  <c r="E44" i="1"/>
  <c r="H11" i="1" s="1"/>
  <c r="E45" i="1"/>
  <c r="E46" i="1"/>
  <c r="H18" i="1" s="1"/>
  <c r="J44" i="1"/>
  <c r="J34" i="1"/>
  <c r="M20" i="1" s="1"/>
  <c r="J33" i="1"/>
  <c r="M14" i="1" s="1"/>
  <c r="J36" i="1"/>
  <c r="J46" i="1"/>
  <c r="M21" i="1" s="1"/>
  <c r="J37" i="1"/>
  <c r="M15" i="1" s="1"/>
  <c r="P12" i="1"/>
  <c r="P13" i="1"/>
  <c r="P14" i="1"/>
  <c r="P15" i="1"/>
  <c r="P16" i="1"/>
  <c r="P17" i="1"/>
  <c r="P18" i="1"/>
  <c r="P19" i="1"/>
  <c r="P20" i="1"/>
  <c r="P21" i="1"/>
  <c r="P11" i="1"/>
  <c r="P10" i="1"/>
  <c r="M11" i="1" l="1"/>
  <c r="O11" i="1" s="1"/>
  <c r="M18" i="1"/>
  <c r="O18" i="1" s="1"/>
  <c r="M12" i="1"/>
  <c r="O12" i="1" s="1"/>
  <c r="H17" i="1"/>
  <c r="H13" i="1"/>
  <c r="M13" i="1"/>
  <c r="M10" i="1"/>
  <c r="M17" i="1"/>
  <c r="O19" i="1"/>
  <c r="H10" i="1"/>
  <c r="O20" i="1"/>
  <c r="O16" i="1"/>
  <c r="O15" i="1"/>
  <c r="O21" i="1"/>
  <c r="N18" i="1"/>
  <c r="O14" i="1"/>
  <c r="O17" i="1" l="1"/>
  <c r="O13" i="1"/>
  <c r="N10" i="1"/>
  <c r="O10" i="1"/>
  <c r="N14" i="1"/>
  <c r="I18" i="1"/>
  <c r="S18" i="1" s="1"/>
  <c r="I10" i="1"/>
  <c r="I14" i="1"/>
  <c r="Q16" i="1" l="1"/>
  <c r="R16" i="1" s="1"/>
  <c r="Q21" i="1"/>
  <c r="R21" i="1" s="1"/>
  <c r="Q20" i="1"/>
  <c r="R20" i="1" s="1"/>
  <c r="Q17" i="1"/>
  <c r="R17" i="1" s="1"/>
  <c r="Q10" i="1"/>
  <c r="R10" i="1" s="1"/>
  <c r="S10" i="1"/>
  <c r="S14" i="1"/>
  <c r="Q15" i="1"/>
  <c r="R15" i="1" s="1"/>
  <c r="Q18" i="1"/>
  <c r="R18" i="1" s="1"/>
  <c r="Q13" i="1"/>
  <c r="R13" i="1" s="1"/>
  <c r="Q14" i="1"/>
  <c r="R14" i="1" s="1"/>
  <c r="R11" i="1"/>
  <c r="Q12" i="1"/>
  <c r="R12" i="1" s="1"/>
  <c r="Q19" i="1"/>
  <c r="R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<sst xmlns="http://schemas.openxmlformats.org/spreadsheetml/2006/main" count="148" uniqueCount="87">
  <si>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</si>
  <si>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</si>
  <si>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</si>
  <si>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</si>
  <si>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</si>
  <si>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</si>
  <si>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</si>
  <si>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</si>
  <si>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</si>
  <si>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</si>
  <si>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</si>
  <si>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</si>
  <si>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</si>
  <si>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</si>
  <si>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</si>
  <si>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</si>
  <si>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</si>
  <si>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</si>
  <si>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</si>
  <si>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</si>
  <si>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</si>
  <si>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</si>
  <si>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</si>
  <si>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</si>
  <si>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</si>
  <si>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</si>
  <si>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</si>
  <si>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</si>
  <si>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</si>
  <si>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</si>
  <si>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</si>
  <si>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</si>
  <si>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</si>
  <si>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</si>
  <si>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</si>
  <si>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</si>
  <si>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INDIVIDUAL (CHAMPIONSHIP REGIONAL ROUND ONLY)</t>
  </si>
  <si>
    <t>N/A</t>
  </si>
  <si>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</si>
  <si>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</si>
  <si>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</si>
  <si>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</si>
  <si>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</si>
  <si>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 xml:space="preserve">Region: </t>
  </si>
  <si>
    <t>A</t>
  </si>
  <si>
    <t>B</t>
  </si>
  <si>
    <t>DRESSAGE</t>
  </si>
  <si>
    <t>Show Jumping</t>
  </si>
  <si>
    <t>Teams</t>
  </si>
  <si>
    <t>Horses</t>
  </si>
  <si>
    <t>Dressage score</t>
  </si>
  <si>
    <t>Best score</t>
  </si>
  <si>
    <t>Difference</t>
  </si>
  <si>
    <t>SJ score</t>
  </si>
  <si>
    <t>C</t>
  </si>
  <si>
    <t>D</t>
  </si>
  <si>
    <t>Durham University</t>
  </si>
  <si>
    <t xml:space="preserve">Pool Round </t>
  </si>
  <si>
    <t xml:space="preserve">Championship/Trophy </t>
  </si>
  <si>
    <t>Harrogate Riding Centre</t>
  </si>
  <si>
    <t>Newcastle</t>
  </si>
  <si>
    <t>Evie</t>
  </si>
  <si>
    <t>Steel</t>
  </si>
  <si>
    <t>Briege</t>
  </si>
  <si>
    <t>Hutchinson</t>
  </si>
  <si>
    <t>Elizabeth</t>
  </si>
  <si>
    <t>Ryan</t>
  </si>
  <si>
    <t>Lydia</t>
  </si>
  <si>
    <t>Cooper</t>
  </si>
  <si>
    <t>Sheffield B</t>
  </si>
  <si>
    <t>Sheffield C</t>
  </si>
  <si>
    <t>Alana</t>
  </si>
  <si>
    <t>Sophie</t>
  </si>
  <si>
    <t>Clarke</t>
  </si>
  <si>
    <t>Philips</t>
  </si>
  <si>
    <t>Phoebe</t>
  </si>
  <si>
    <t>McCarthy</t>
  </si>
  <si>
    <t>Ellie</t>
  </si>
  <si>
    <t>Oldham</t>
  </si>
  <si>
    <t>Abby</t>
  </si>
  <si>
    <t>Jenna</t>
  </si>
  <si>
    <t>Pheasant</t>
  </si>
  <si>
    <t>Meg</t>
  </si>
  <si>
    <t>Punell</t>
  </si>
  <si>
    <t>Kate</t>
  </si>
  <si>
    <t>Charlesworth</t>
  </si>
  <si>
    <t>Todd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</si>
</sst>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b/>
      <sz val="7.5"/>
      <name val="Tahoma"/>
      <family val="2"/>
    </font>
    <font>
      <sz val="10"/>
      <name val="Arial"/>
      <family val="2"/>
    </font>
    <font>
      <b/>
      <sz val="10"/>
      <name val="Arial"/>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rgb="FF000000"/>
      </top>
      <bottom style="medium">
        <color rgb="FFCCCCCC"/>
      </bottom>
      <diagonal/>
    </border>
    <border>
      <left/>
      <right/>
      <top style="medium">
        <color rgb="FF000000"/>
      </top>
      <bottom style="medium">
        <color rgb="FFCCCCCC"/>
      </bottom>
      <diagonal/>
    </border>
    <border>
      <left/>
      <right style="medium">
        <color rgb="FF000000"/>
      </right>
      <top style="medium">
        <color rgb="FF000000"/>
      </top>
      <bottom style="medium">
        <color rgb="FFCCCCCC"/>
      </bottom>
      <diagonal/>
    </border>
    <border>
      <left style="medium">
        <color rgb="FF000000"/>
      </left>
      <right style="medium">
        <color rgb="FFCCCCCC"/>
      </right>
      <top style="medium">
        <color rgb="FFCCCCCC"/>
      </top>
      <bottom/>
      <diagonal/>
    </border>
    <border>
      <left style="medium">
        <color rgb="FF000000"/>
      </left>
      <right style="medium">
        <color rgb="FFCCCCCC"/>
      </right>
      <top/>
      <bottom/>
      <diagonal/>
    </border>
    <border>
      <left style="medium">
        <color rgb="FF000000"/>
      </left>
      <right style="medium">
        <color rgb="FFCCCCCC"/>
      </right>
      <top/>
      <bottom style="medium">
        <color rgb="FFCCCCCC"/>
      </bottom>
      <diagonal/>
    </border>
    <border>
      <left style="medium">
        <color rgb="FF000000"/>
      </left>
      <right style="medium">
        <color rgb="FFCCCCCC"/>
      </right>
      <top/>
      <bottom style="medium">
        <color rgb="FF000000"/>
      </bottom>
      <diagonal/>
    </border>
  </borders>
  <cellStyleXfs count="1">
    <xf numFmtId="0" fontId="0" fillId="0" borderId="0"/>
  </cellStyleXfs>
  <cellXfs count="123">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6" fillId="4" borderId="24" xfId="0" applyFont="1" applyFill="1" applyBorder="1" applyAlignment="1">
      <alignment horizontal="center" wrapText="1"/>
    </xf>
    <xf numFmtId="0" fontId="6" fillId="5" borderId="18" xfId="0" applyFont="1" applyFill="1" applyBorder="1" applyAlignment="1">
      <alignment horizontal="center" wrapText="1"/>
    </xf>
    <xf numFmtId="0" fontId="6" fillId="4" borderId="18" xfId="0" applyFont="1" applyFill="1" applyBorder="1" applyAlignment="1">
      <alignment horizontal="center" wrapText="1"/>
    </xf>
    <xf numFmtId="0" fontId="6" fillId="5" borderId="25" xfId="0" applyFont="1" applyFill="1" applyBorder="1" applyAlignment="1">
      <alignment horizontal="center" wrapText="1"/>
    </xf>
    <xf numFmtId="0" fontId="2" fillId="0" borderId="22" xfId="0" applyFont="1" applyBorder="1" applyAlignment="1">
      <alignment horizontal="center" vertical="center" wrapText="1"/>
    </xf>
    <xf numFmtId="0" fontId="13" fillId="0" borderId="29" xfId="0" applyFont="1" applyBorder="1" applyAlignment="1">
      <alignment wrapText="1"/>
    </xf>
    <xf numFmtId="0" fontId="13" fillId="0" borderId="30" xfId="0" applyFont="1" applyBorder="1" applyAlignment="1">
      <alignment wrapText="1"/>
    </xf>
    <xf numFmtId="0" fontId="13" fillId="0" borderId="31" xfId="0" applyFont="1" applyBorder="1" applyAlignment="1">
      <alignment wrapText="1"/>
    </xf>
    <xf numFmtId="0" fontId="13" fillId="0" borderId="29" xfId="0" applyFont="1" applyBorder="1" applyAlignment="1">
      <alignment horizontal="center" wrapText="1"/>
    </xf>
    <xf numFmtId="0" fontId="13" fillId="0" borderId="31" xfId="0" applyFont="1" applyBorder="1" applyAlignment="1">
      <alignment horizontal="center" wrapText="1"/>
    </xf>
    <xf numFmtId="0" fontId="13" fillId="0" borderId="29" xfId="0" applyFont="1" applyBorder="1" applyAlignment="1">
      <alignment horizontal="right" wrapText="1"/>
    </xf>
    <xf numFmtId="0" fontId="13" fillId="0" borderId="35" xfId="0" applyFont="1" applyBorder="1" applyAlignment="1">
      <alignment horizont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0" fontId="12" fillId="0" borderId="2" xfId="0" applyFont="1" applyBorder="1" applyAlignment="1">
      <alignment horizontal="center"/>
    </xf>
    <xf numFmtId="164" fontId="2" fillId="3" borderId="4" xfId="0" applyNumberFormat="1" applyFont="1" applyFill="1" applyBorder="1" applyAlignment="1">
      <alignment horizontal="center" wrapText="1"/>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4"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8" fillId="0" borderId="2" xfId="0" applyFont="1" applyBorder="1" applyAlignment="1">
      <alignment horizontal="center"/>
    </xf>
    <xf numFmtId="164" fontId="2" fillId="2" borderId="3"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14" fontId="8" fillId="0" borderId="16" xfId="0" applyNumberFormat="1"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6" xfId="0" applyFont="1" applyBorder="1" applyAlignment="1">
      <alignment horizontal="center"/>
    </xf>
    <xf numFmtId="0" fontId="4" fillId="0" borderId="2"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9" fillId="0" borderId="2" xfId="0" applyFont="1" applyBorder="1" applyAlignment="1">
      <alignment horizontal="center"/>
    </xf>
    <xf numFmtId="0" fontId="4" fillId="0" borderId="16" xfId="0" applyFont="1" applyBorder="1" applyAlignment="1">
      <alignment horizontal="center"/>
    </xf>
    <xf numFmtId="0" fontId="14" fillId="0" borderId="36" xfId="0" applyFont="1" applyBorder="1" applyAlignment="1">
      <alignment horizontal="center" wrapText="1"/>
    </xf>
    <xf numFmtId="0" fontId="14" fillId="0" borderId="37" xfId="0" applyFont="1" applyBorder="1" applyAlignment="1">
      <alignment horizontal="center" wrapText="1"/>
    </xf>
    <xf numFmtId="0" fontId="14" fillId="0" borderId="38" xfId="0" applyFont="1" applyBorder="1" applyAlignment="1">
      <alignment horizont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2"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8"/>
  <sheetViews>
    <sheetView tabSelected="1" topLeftCell="B1" zoomScale="72" zoomScaleNormal="100" workbookViewId="0">
      <selection activeCell="M31" sqref="M31"/>
    </sheetView>
  </sheetViews>
  <sheetFormatPr defaultColWidth="9.08984375" defaultRowHeight="12.5" x14ac:dyDescent="0.25"/>
  <cols>
    <col min="1" max="1" width="9.81640625" style="1" customWidth="1"/>
    <col min="2" max="2" width="5.36328125" style="1" bestFit="1" customWidth="1"/>
    <col min="3" max="3" width="9.08984375" style="1"/>
    <col min="4" max="4" width="13.1796875" style="1" customWidth="1"/>
    <col min="5" max="5" width="8.08984375" style="1" bestFit="1" customWidth="1"/>
    <col min="6" max="6" width="6.26953125" style="1" customWidth="1"/>
    <col min="7" max="7" width="8.1796875" style="1" bestFit="1" customWidth="1"/>
    <col min="8" max="8" width="9.08984375" style="1"/>
    <col min="9" max="9" width="8.453125" style="1" customWidth="1"/>
    <col min="10" max="10" width="8.08984375" style="1" bestFit="1" customWidth="1"/>
    <col min="11" max="11" width="5.90625" style="1" customWidth="1"/>
    <col min="12" max="12" width="6.90625" style="1" customWidth="1"/>
    <col min="13" max="13" width="9.453125" style="1" customWidth="1"/>
    <col min="14" max="14" width="7.90625" style="1" customWidth="1"/>
    <col min="15" max="15" width="8.90625" style="1" customWidth="1"/>
    <col min="16" max="16" width="10.81640625" style="1" bestFit="1" customWidth="1"/>
    <col min="17" max="18" width="9.08984375" style="1" bestFit="1" customWidth="1"/>
    <col min="19" max="19" width="8" style="1" customWidth="1"/>
    <col min="20" max="20" width="5.36328125" style="1" bestFit="1" customWidth="1"/>
    <col min="21" max="21" width="7.453125" style="1" bestFit="1" customWidth="1"/>
    <col min="22" max="22" width="5.6328125" style="1" customWidth="1"/>
    <col min="23" max="23" width="75.6328125" style="1" customWidth="1"/>
    <col min="24" max="16384" width="9.08984375" style="1"/>
  </cols>
  <sheetData>
    <row r="1" spans="1:23" ht="20.5" thickBot="1" x14ac:dyDescent="0.45">
      <c r="A1" s="98" t="s">
        <v>30</v>
      </c>
      <c r="B1" s="98"/>
      <c r="C1" s="98"/>
      <c r="D1" s="98"/>
      <c r="E1" s="98"/>
      <c r="F1" s="98"/>
      <c r="G1" s="98"/>
      <c r="H1" s="98"/>
      <c r="I1" s="98"/>
      <c r="J1" s="98"/>
      <c r="K1" s="98"/>
      <c r="L1" s="98"/>
      <c r="M1" s="98"/>
      <c r="N1" s="98"/>
      <c r="O1" s="98"/>
      <c r="P1" s="98"/>
      <c r="Q1" s="98"/>
      <c r="R1" s="98"/>
      <c r="S1" s="98"/>
      <c r="T1" s="98"/>
      <c r="U1" s="98"/>
    </row>
    <row r="2" spans="1:23" ht="20.5" thickBot="1" x14ac:dyDescent="0.45">
      <c r="A2" s="98" t="s">
        <v>57</v>
      </c>
      <c r="B2" s="98"/>
      <c r="C2" s="98"/>
      <c r="D2" s="98"/>
      <c r="E2" s="98"/>
      <c r="F2" s="98"/>
      <c r="G2" s="98"/>
      <c r="H2" s="98"/>
      <c r="I2" s="98"/>
      <c r="J2" s="98"/>
      <c r="K2" s="98"/>
      <c r="L2" s="98"/>
      <c r="M2" s="98"/>
      <c r="N2" s="98"/>
      <c r="O2" s="98"/>
      <c r="P2" s="98"/>
      <c r="Q2" s="98"/>
      <c r="R2" s="98"/>
      <c r="S2" s="98"/>
      <c r="T2" s="98"/>
      <c r="U2" s="98"/>
      <c r="W2" s="35" t="s">
        <v>23</v>
      </c>
    </row>
    <row r="3" spans="1:23" ht="20" x14ac:dyDescent="0.4">
      <c r="A3" s="98" t="s">
        <v>58</v>
      </c>
      <c r="B3" s="98"/>
      <c r="C3" s="98"/>
      <c r="D3" s="98"/>
      <c r="E3" s="98"/>
      <c r="F3" s="98"/>
      <c r="G3" s="98"/>
      <c r="H3" s="98"/>
      <c r="I3" s="98"/>
      <c r="J3" s="98"/>
      <c r="K3" s="98"/>
      <c r="L3" s="98"/>
      <c r="M3" s="98"/>
      <c r="N3" s="98"/>
      <c r="O3" s="98"/>
      <c r="P3" s="98"/>
      <c r="Q3" s="98"/>
      <c r="R3" s="98"/>
      <c r="S3" s="98"/>
      <c r="T3" s="98"/>
      <c r="U3" s="98"/>
      <c r="W3" s="30" t="s">
        <v>24</v>
      </c>
    </row>
    <row r="4" spans="1:23" x14ac:dyDescent="0.25">
      <c r="W4" s="31" t="s">
        <v>38</v>
      </c>
    </row>
    <row r="5" spans="1:23" ht="17.5" x14ac:dyDescent="0.35">
      <c r="A5" s="99" t="s">
        <v>8</v>
      </c>
      <c r="B5" s="99"/>
      <c r="C5" s="99"/>
      <c r="D5" s="99"/>
      <c r="E5" s="99" t="s">
        <v>59</v>
      </c>
      <c r="F5" s="99"/>
      <c r="G5" s="99"/>
      <c r="H5" s="99"/>
      <c r="I5" s="99"/>
      <c r="J5" s="99"/>
      <c r="K5" s="107" t="s">
        <v>17</v>
      </c>
      <c r="L5" s="105"/>
      <c r="M5" s="105"/>
      <c r="N5" s="106"/>
      <c r="O5" s="73"/>
      <c r="P5" s="73"/>
      <c r="Q5" s="73"/>
      <c r="R5" s="73"/>
      <c r="S5" s="73"/>
      <c r="T5" s="73"/>
      <c r="U5" s="73"/>
      <c r="W5" s="31" t="s">
        <v>25</v>
      </c>
    </row>
    <row r="6" spans="1:23" ht="20" x14ac:dyDescent="0.4">
      <c r="A6" s="99" t="s">
        <v>9</v>
      </c>
      <c r="B6" s="99"/>
      <c r="C6" s="99"/>
      <c r="D6" s="99"/>
      <c r="E6" s="104">
        <v>45063</v>
      </c>
      <c r="F6" s="105"/>
      <c r="G6" s="105"/>
      <c r="H6" s="105"/>
      <c r="I6" s="105"/>
      <c r="J6" s="106"/>
      <c r="K6" s="107" t="s">
        <v>43</v>
      </c>
      <c r="L6" s="109"/>
      <c r="M6" s="109"/>
      <c r="N6" s="110"/>
      <c r="O6" s="108" t="s">
        <v>45</v>
      </c>
      <c r="P6" s="108"/>
      <c r="Q6" s="108"/>
      <c r="R6" s="108"/>
      <c r="S6" s="108"/>
      <c r="T6" s="108"/>
      <c r="U6" s="108"/>
      <c r="W6" s="32" t="s">
        <v>39</v>
      </c>
    </row>
    <row r="7" spans="1:23" s="2" customFormat="1" ht="20" x14ac:dyDescent="0.4">
      <c r="A7" s="99" t="s">
        <v>10</v>
      </c>
      <c r="B7" s="99"/>
      <c r="C7" s="99"/>
      <c r="D7" s="99"/>
      <c r="E7" s="111" t="s">
        <v>56</v>
      </c>
      <c r="F7" s="111"/>
      <c r="G7" s="111"/>
      <c r="H7" s="111"/>
      <c r="I7" s="111"/>
      <c r="J7" s="111"/>
      <c r="K7" s="112"/>
      <c r="L7" s="109"/>
      <c r="M7" s="109"/>
      <c r="N7" s="110"/>
      <c r="O7" s="80"/>
      <c r="P7" s="80"/>
      <c r="Q7" s="80"/>
      <c r="R7" s="80"/>
      <c r="S7" s="80"/>
      <c r="T7" s="80"/>
      <c r="U7" s="80"/>
      <c r="W7" s="31" t="s">
        <v>13</v>
      </c>
    </row>
    <row r="8" spans="1:23" ht="13" thickBot="1" x14ac:dyDescent="0.3">
      <c r="W8" s="31" t="s">
        <v>11</v>
      </c>
    </row>
    <row r="9" spans="1:23" ht="73.5" thickBot="1" x14ac:dyDescent="0.3">
      <c r="A9" s="21" t="s">
        <v>31</v>
      </c>
      <c r="B9" s="22" t="s">
        <v>22</v>
      </c>
      <c r="C9" s="22" t="s">
        <v>18</v>
      </c>
      <c r="D9" s="22" t="s">
        <v>5</v>
      </c>
      <c r="E9" s="23" t="s">
        <v>32</v>
      </c>
      <c r="F9" s="23" t="s">
        <v>33</v>
      </c>
      <c r="G9" s="23" t="s">
        <v>35</v>
      </c>
      <c r="H9" s="23" t="s">
        <v>16</v>
      </c>
      <c r="I9" s="23" t="s">
        <v>6</v>
      </c>
      <c r="J9" s="24" t="s">
        <v>4</v>
      </c>
      <c r="K9" s="24" t="s">
        <v>14</v>
      </c>
      <c r="L9" s="25" t="s">
        <v>19</v>
      </c>
      <c r="M9" s="24" t="s">
        <v>15</v>
      </c>
      <c r="N9" s="24" t="s">
        <v>7</v>
      </c>
      <c r="O9" s="26" t="s">
        <v>3</v>
      </c>
      <c r="P9" s="26" t="s">
        <v>34</v>
      </c>
      <c r="Q9" s="27" t="s">
        <v>20</v>
      </c>
      <c r="R9" s="27" t="s">
        <v>21</v>
      </c>
      <c r="S9" s="22" t="s">
        <v>0</v>
      </c>
      <c r="T9" s="28" t="s">
        <v>1</v>
      </c>
      <c r="U9" s="29" t="s">
        <v>2</v>
      </c>
      <c r="W9" s="31" t="s">
        <v>12</v>
      </c>
    </row>
    <row r="10" spans="1:23" ht="15.5" thickBot="1" x14ac:dyDescent="0.35">
      <c r="A10" s="92" t="s">
        <v>60</v>
      </c>
      <c r="B10" s="3">
        <v>1</v>
      </c>
      <c r="C10" s="8" t="s">
        <v>61</v>
      </c>
      <c r="D10" s="8" t="s">
        <v>62</v>
      </c>
      <c r="E10" s="9" t="s">
        <v>45</v>
      </c>
      <c r="F10" s="36">
        <v>162.5</v>
      </c>
      <c r="G10" s="36">
        <v>83.5</v>
      </c>
      <c r="H10" s="37">
        <f>IF(E10="A",E$32,IF(E10="B",E$36,IF(E10="C",E$40,IF(E10="D",E$44,"NaN"))))</f>
        <v>6.8000000000000114</v>
      </c>
      <c r="I10" s="89">
        <f>SUM(H10:H13)</f>
        <v>8.5000000000000284</v>
      </c>
      <c r="J10" s="9" t="s">
        <v>54</v>
      </c>
      <c r="K10" s="36">
        <v>134.80000000000001</v>
      </c>
      <c r="L10" s="41">
        <v>78.8</v>
      </c>
      <c r="M10" s="36">
        <f>IF(J10="A",J$32,IF(J10="B",J$36,IF(J10="C",J$40,IF(J10="D",J$44,"NaN"))))</f>
        <v>24.199999999999989</v>
      </c>
      <c r="N10" s="74">
        <f>SUM(M10:M13)</f>
        <v>24.199999999999989</v>
      </c>
      <c r="O10" s="36">
        <f>SUM(H10+M10)</f>
        <v>31</v>
      </c>
      <c r="P10" s="36">
        <f>SUM(G10+L10)</f>
        <v>162.30000000000001</v>
      </c>
      <c r="Q10" s="47">
        <f>RANK(O10,O$10:O$21,1)</f>
        <v>11</v>
      </c>
      <c r="R10" s="47">
        <f>IF(Q10=1,12,IF(Q10=2,10,IF(Q10=3,8,IF(Q10=4,6,IF(Q10=5,4,IF(Q10=6,3,IF(Q10=7,2,IF(Q10=8,1,0))))))))</f>
        <v>0</v>
      </c>
      <c r="S10" s="82">
        <f>SUM(I10+N10)</f>
        <v>32.700000000000017</v>
      </c>
      <c r="T10" s="86">
        <v>1</v>
      </c>
      <c r="U10" s="77"/>
      <c r="W10" s="31" t="s">
        <v>28</v>
      </c>
    </row>
    <row r="11" spans="1:23" ht="15.5" thickBot="1" x14ac:dyDescent="0.35">
      <c r="A11" s="93"/>
      <c r="B11" s="4">
        <v>2</v>
      </c>
      <c r="C11" s="10" t="s">
        <v>63</v>
      </c>
      <c r="D11" s="10" t="s">
        <v>64</v>
      </c>
      <c r="E11" s="11" t="s">
        <v>55</v>
      </c>
      <c r="F11" s="37">
        <v>154.1</v>
      </c>
      <c r="G11" s="37">
        <v>79.3</v>
      </c>
      <c r="H11" s="37">
        <f>IF(E11="A",E$32,IF(E11="B",E$36,IF(E11="C",E$40,IF(E11="D",E$44,"NaN"))))</f>
        <v>0</v>
      </c>
      <c r="I11" s="90"/>
      <c r="J11" s="12" t="s">
        <v>55</v>
      </c>
      <c r="K11" s="42">
        <v>148.30000000000001</v>
      </c>
      <c r="L11" s="42">
        <v>83.3</v>
      </c>
      <c r="M11" s="36">
        <f>IF(J11="A",J$32,IF(J11="B",J$36,IF(J11="C",J$40,IF(J11="D",J$44,"NaN"))))</f>
        <v>0</v>
      </c>
      <c r="N11" s="75"/>
      <c r="O11" s="45">
        <f t="shared" ref="O11:O27" si="0">SUM(H11+M11)</f>
        <v>0</v>
      </c>
      <c r="P11" s="45">
        <f>SUM(G11+L11)</f>
        <v>162.6</v>
      </c>
      <c r="Q11" s="47">
        <v>2</v>
      </c>
      <c r="R11" s="47">
        <f t="shared" ref="R11:R21" si="1">IF(Q11=1,12,IF(Q11=2,10,IF(Q11=3,8,IF(Q11=4,6,IF(Q11=5,4,IF(Q11=6,3,IF(Q11=7,2,IF(Q11=8,1,0))))))))</f>
        <v>10</v>
      </c>
      <c r="S11" s="83"/>
      <c r="T11" s="87"/>
      <c r="U11" s="78"/>
      <c r="W11" s="31" t="s">
        <v>26</v>
      </c>
    </row>
    <row r="12" spans="1:23" ht="15.5" thickBot="1" x14ac:dyDescent="0.35">
      <c r="A12" s="93"/>
      <c r="B12" s="5">
        <v>3</v>
      </c>
      <c r="C12" s="13" t="s">
        <v>65</v>
      </c>
      <c r="D12" s="13" t="s">
        <v>66</v>
      </c>
      <c r="E12" s="14" t="s">
        <v>44</v>
      </c>
      <c r="F12" s="38">
        <v>161.80000000000001</v>
      </c>
      <c r="G12" s="38">
        <v>82.3</v>
      </c>
      <c r="H12" s="37">
        <f>IF(E12="A",E$32,IF(E12="B",E$36,IF(E12="C",E$40,IF(E12="D",E$44,"NaN"))))</f>
        <v>0</v>
      </c>
      <c r="I12" s="90"/>
      <c r="J12" s="14" t="s">
        <v>45</v>
      </c>
      <c r="K12" s="38">
        <v>162</v>
      </c>
      <c r="L12" s="38">
        <v>89</v>
      </c>
      <c r="M12" s="36">
        <f t="shared" ref="M12:M13" si="2">IF(J12="A",J$32,IF(J12="B",J$36,IF(J12="C",J$40,IF(J12="D",J$44,"NaN"))))</f>
        <v>0</v>
      </c>
      <c r="N12" s="75"/>
      <c r="O12" s="38">
        <f t="shared" si="0"/>
        <v>0</v>
      </c>
      <c r="P12" s="38">
        <f t="shared" ref="P12:P27" si="3">SUM(G12+L12)</f>
        <v>171.3</v>
      </c>
      <c r="Q12" s="47">
        <f t="shared" ref="Q11:Q19" si="4">RANK(O12,O$10:O$21,1)</f>
        <v>1</v>
      </c>
      <c r="R12" s="47">
        <f t="shared" si="1"/>
        <v>12</v>
      </c>
      <c r="S12" s="83"/>
      <c r="T12" s="87"/>
      <c r="U12" s="78"/>
      <c r="W12" s="31" t="s">
        <v>27</v>
      </c>
    </row>
    <row r="13" spans="1:23" ht="15.5" thickBot="1" x14ac:dyDescent="0.35">
      <c r="A13" s="103"/>
      <c r="B13" s="6">
        <v>4</v>
      </c>
      <c r="C13" s="15" t="s">
        <v>67</v>
      </c>
      <c r="D13" s="15" t="s">
        <v>68</v>
      </c>
      <c r="E13" s="16" t="s">
        <v>54</v>
      </c>
      <c r="F13" s="39">
        <v>154.6</v>
      </c>
      <c r="G13" s="39">
        <v>78.8</v>
      </c>
      <c r="H13" s="37">
        <f>IF(E13="A",E$32,IF(E13="B",E$36,IF(E13="C",E$40,IF(E13="D",E$44,"NaN"))))</f>
        <v>1.7000000000000171</v>
      </c>
      <c r="I13" s="100"/>
      <c r="J13" s="17" t="s">
        <v>44</v>
      </c>
      <c r="K13" s="43">
        <v>148.5</v>
      </c>
      <c r="L13" s="43">
        <v>80</v>
      </c>
      <c r="M13" s="36">
        <f t="shared" si="2"/>
        <v>0</v>
      </c>
      <c r="N13" s="76"/>
      <c r="O13" s="46">
        <f t="shared" si="0"/>
        <v>1.7000000000000171</v>
      </c>
      <c r="P13" s="46">
        <f t="shared" si="3"/>
        <v>158.80000000000001</v>
      </c>
      <c r="Q13" s="47">
        <f t="shared" si="4"/>
        <v>3</v>
      </c>
      <c r="R13" s="47">
        <f t="shared" si="1"/>
        <v>8</v>
      </c>
      <c r="S13" s="85"/>
      <c r="T13" s="101"/>
      <c r="U13" s="102"/>
      <c r="W13" s="31" t="s">
        <v>40</v>
      </c>
    </row>
    <row r="14" spans="1:23" ht="15.5" thickBot="1" x14ac:dyDescent="0.35">
      <c r="A14" s="92" t="s">
        <v>69</v>
      </c>
      <c r="B14" s="3">
        <v>5</v>
      </c>
      <c r="C14" s="8" t="s">
        <v>71</v>
      </c>
      <c r="D14" s="8" t="s">
        <v>73</v>
      </c>
      <c r="E14" s="9" t="s">
        <v>45</v>
      </c>
      <c r="F14" s="36">
        <v>169.3</v>
      </c>
      <c r="G14" s="36">
        <v>89.5</v>
      </c>
      <c r="H14" s="37">
        <f>IF(E14="A",E$33,IF(E14="B",E$37,IF(E14="C",E$41,IF(E14="D",E$45,"NaN"))))</f>
        <v>0</v>
      </c>
      <c r="I14" s="89">
        <f>SUM(H14:H17)</f>
        <v>4.0999999999999943</v>
      </c>
      <c r="J14" s="9" t="s">
        <v>44</v>
      </c>
      <c r="K14" s="36">
        <v>134.80000000000001</v>
      </c>
      <c r="L14" s="36">
        <v>76.3</v>
      </c>
      <c r="M14" s="36">
        <f>IF(J14="A",J$33,IF(J14="B",J$37,IF(J14="C",J$41,IF(J14="D",J$45,"NaN"))))</f>
        <v>13.699999999999989</v>
      </c>
      <c r="N14" s="74">
        <f>SUM(M14:M17)</f>
        <v>57.199999999999989</v>
      </c>
      <c r="O14" s="36">
        <f t="shared" si="0"/>
        <v>13.699999999999989</v>
      </c>
      <c r="P14" s="36">
        <f t="shared" si="3"/>
        <v>165.8</v>
      </c>
      <c r="Q14" s="47">
        <f t="shared" si="4"/>
        <v>7</v>
      </c>
      <c r="R14" s="47">
        <f t="shared" si="1"/>
        <v>2</v>
      </c>
      <c r="S14" s="82">
        <f>SUM(I14+N14)</f>
        <v>61.299999999999983</v>
      </c>
      <c r="T14" s="86">
        <v>2</v>
      </c>
      <c r="U14" s="77"/>
      <c r="W14" s="33"/>
    </row>
    <row r="15" spans="1:23" ht="15.5" thickBot="1" x14ac:dyDescent="0.35">
      <c r="A15" s="93"/>
      <c r="B15" s="4">
        <v>6</v>
      </c>
      <c r="C15" s="10" t="s">
        <v>72</v>
      </c>
      <c r="D15" s="10" t="s">
        <v>74</v>
      </c>
      <c r="E15" s="11" t="s">
        <v>55</v>
      </c>
      <c r="F15" s="37">
        <v>152</v>
      </c>
      <c r="G15" s="37">
        <v>78.5</v>
      </c>
      <c r="H15" s="37">
        <f>IF(E15="A",E$33,IF(E15="B",E$37,IF(E15="C",E$41,IF(E15="D",E$45,"NaN"))))</f>
        <v>2.0999999999999943</v>
      </c>
      <c r="I15" s="90"/>
      <c r="J15" s="12" t="s">
        <v>55</v>
      </c>
      <c r="K15" s="42">
        <v>137.30000000000001</v>
      </c>
      <c r="L15" s="42">
        <v>79.8</v>
      </c>
      <c r="M15" s="36">
        <f>IF(J15="A",J$33,IF(J15="B",J$37,IF(J15="C",J$41,IF(J15="D",J$45,"NaN"))))</f>
        <v>11</v>
      </c>
      <c r="N15" s="75"/>
      <c r="O15" s="45">
        <f t="shared" si="0"/>
        <v>13.099999999999994</v>
      </c>
      <c r="P15" s="45">
        <f t="shared" si="3"/>
        <v>158.30000000000001</v>
      </c>
      <c r="Q15" s="47">
        <f t="shared" si="4"/>
        <v>6</v>
      </c>
      <c r="R15" s="47">
        <f t="shared" si="1"/>
        <v>3</v>
      </c>
      <c r="S15" s="83"/>
      <c r="T15" s="87"/>
      <c r="U15" s="78"/>
      <c r="W15" s="34" t="s">
        <v>42</v>
      </c>
    </row>
    <row r="16" spans="1:23" ht="38" thickBot="1" x14ac:dyDescent="0.35">
      <c r="A16" s="93"/>
      <c r="B16" s="5">
        <v>7</v>
      </c>
      <c r="C16" s="13" t="s">
        <v>75</v>
      </c>
      <c r="D16" s="13" t="s">
        <v>76</v>
      </c>
      <c r="E16" s="14" t="s">
        <v>54</v>
      </c>
      <c r="F16" s="38">
        <v>156.30000000000001</v>
      </c>
      <c r="G16" s="38">
        <v>77.8</v>
      </c>
      <c r="H16" s="37">
        <f>IF(E16="A",E$33,IF(E16="B",E$37,IF(E16="C",E$41,IF(E16="D",E$45,"NaN"))))</f>
        <v>0</v>
      </c>
      <c r="I16" s="90"/>
      <c r="J16" s="14" t="s">
        <v>54</v>
      </c>
      <c r="K16" s="38">
        <v>136</v>
      </c>
      <c r="L16" s="38">
        <v>79</v>
      </c>
      <c r="M16" s="36">
        <f t="shared" ref="M16:M17" si="5">IF(J16="A",J$33,IF(J16="B",J$37,IF(J16="C",J$41,IF(J16="D",J$45,"NaN"))))</f>
        <v>23</v>
      </c>
      <c r="N16" s="75"/>
      <c r="O16" s="38">
        <f t="shared" si="0"/>
        <v>23</v>
      </c>
      <c r="P16" s="38">
        <f t="shared" si="3"/>
        <v>156.80000000000001</v>
      </c>
      <c r="Q16" s="47">
        <f t="shared" si="4"/>
        <v>10</v>
      </c>
      <c r="R16" s="47">
        <f t="shared" si="1"/>
        <v>0</v>
      </c>
      <c r="S16" s="83"/>
      <c r="T16" s="87"/>
      <c r="U16" s="78"/>
      <c r="W16" s="63" t="s">
        <v>41</v>
      </c>
    </row>
    <row r="17" spans="1:23" ht="15.5" thickBot="1" x14ac:dyDescent="0.35">
      <c r="A17" s="94"/>
      <c r="B17" s="7">
        <v>8</v>
      </c>
      <c r="C17" s="18" t="s">
        <v>77</v>
      </c>
      <c r="D17" s="18" t="s">
        <v>78</v>
      </c>
      <c r="E17" s="19" t="s">
        <v>44</v>
      </c>
      <c r="F17" s="40">
        <v>159.80000000000001</v>
      </c>
      <c r="G17" s="40">
        <v>80.5</v>
      </c>
      <c r="H17" s="37">
        <f>IF(E17="A",E$33,IF(E17="B",E$37,IF(E17="C",E$41,IF(E17="D",E$45,"NaN"))))</f>
        <v>2</v>
      </c>
      <c r="I17" s="91"/>
      <c r="J17" s="20" t="s">
        <v>45</v>
      </c>
      <c r="K17" s="44">
        <v>152.5</v>
      </c>
      <c r="L17" s="44">
        <v>83</v>
      </c>
      <c r="M17" s="36">
        <f t="shared" si="5"/>
        <v>9.5</v>
      </c>
      <c r="N17" s="81"/>
      <c r="O17" s="46">
        <f t="shared" si="0"/>
        <v>11.5</v>
      </c>
      <c r="P17" s="46">
        <f t="shared" si="3"/>
        <v>163.5</v>
      </c>
      <c r="Q17" s="47">
        <f t="shared" si="4"/>
        <v>5</v>
      </c>
      <c r="R17" s="47">
        <f t="shared" si="1"/>
        <v>4</v>
      </c>
      <c r="S17" s="84"/>
      <c r="T17" s="88"/>
      <c r="U17" s="79"/>
      <c r="W17" s="71" t="s">
        <v>29</v>
      </c>
    </row>
    <row r="18" spans="1:23" ht="15.5" thickBot="1" x14ac:dyDescent="0.35">
      <c r="A18" s="92" t="s">
        <v>70</v>
      </c>
      <c r="B18" s="3">
        <v>9</v>
      </c>
      <c r="C18" s="8" t="s">
        <v>79</v>
      </c>
      <c r="D18" s="8" t="s">
        <v>86</v>
      </c>
      <c r="E18" s="9" t="s">
        <v>55</v>
      </c>
      <c r="F18" s="36">
        <v>149.1</v>
      </c>
      <c r="G18" s="36">
        <v>77.3</v>
      </c>
      <c r="H18" s="37">
        <f>IF(E18="A",E$34,IF(E18="B",E$38,IF(E18="C",E$42,IF(E18="D",E$46,"NaN"))))</f>
        <v>5</v>
      </c>
      <c r="I18" s="89">
        <f>SUM(H18:H21)</f>
        <v>39.350000000000023</v>
      </c>
      <c r="J18" s="9" t="s">
        <v>55</v>
      </c>
      <c r="K18" s="36">
        <v>139.5</v>
      </c>
      <c r="L18" s="36">
        <v>81.5</v>
      </c>
      <c r="M18" s="36">
        <f>IF(J18="A",J$34,IF(J18="B",J$38,IF(J18="C",J$42,IF(J18="D",J$46,"NaN"))))</f>
        <v>8.8000000000000114</v>
      </c>
      <c r="N18" s="74">
        <f>SUM(M18:M21)</f>
        <v>37.199999999999989</v>
      </c>
      <c r="O18" s="36">
        <f t="shared" si="0"/>
        <v>13.800000000000011</v>
      </c>
      <c r="P18" s="36">
        <f t="shared" si="3"/>
        <v>158.80000000000001</v>
      </c>
      <c r="Q18" s="47">
        <f t="shared" si="4"/>
        <v>8</v>
      </c>
      <c r="R18" s="47">
        <f t="shared" si="1"/>
        <v>1</v>
      </c>
      <c r="S18" s="82">
        <f>SUM(I18+N18)</f>
        <v>76.550000000000011</v>
      </c>
      <c r="T18" s="86">
        <v>3</v>
      </c>
      <c r="U18" s="77"/>
      <c r="W18" s="72"/>
    </row>
    <row r="19" spans="1:23" ht="15.5" thickBot="1" x14ac:dyDescent="0.35">
      <c r="A19" s="93"/>
      <c r="B19" s="4">
        <v>10</v>
      </c>
      <c r="C19" s="10" t="s">
        <v>80</v>
      </c>
      <c r="D19" s="10" t="s">
        <v>81</v>
      </c>
      <c r="E19" s="11" t="s">
        <v>45</v>
      </c>
      <c r="F19" s="37">
        <v>162.5</v>
      </c>
      <c r="G19" s="37">
        <v>83</v>
      </c>
      <c r="H19" s="37">
        <f>IF(E19="A",E$34,IF(E19="B",E$38,IF(E19="C",E$42,IF(E19="D",E$46,"NaN"))))</f>
        <v>6.8000000000000114</v>
      </c>
      <c r="I19" s="90"/>
      <c r="J19" s="12" t="s">
        <v>54</v>
      </c>
      <c r="K19" s="42">
        <v>159</v>
      </c>
      <c r="L19" s="42">
        <v>86.5</v>
      </c>
      <c r="M19" s="36">
        <f t="shared" ref="M19:M21" si="6">IF(J19="A",J$34,IF(J19="B",J$38,IF(J19="C",J$42,IF(J19="D",J$46,"NaN"))))</f>
        <v>0</v>
      </c>
      <c r="N19" s="75"/>
      <c r="O19" s="45">
        <f t="shared" si="0"/>
        <v>6.8000000000000114</v>
      </c>
      <c r="P19" s="45">
        <f t="shared" si="3"/>
        <v>169.5</v>
      </c>
      <c r="Q19" s="47">
        <f t="shared" si="4"/>
        <v>4</v>
      </c>
      <c r="R19" s="47">
        <f t="shared" si="1"/>
        <v>6</v>
      </c>
      <c r="S19" s="83"/>
      <c r="T19" s="87"/>
      <c r="U19" s="78"/>
    </row>
    <row r="20" spans="1:23" ht="15.5" thickBot="1" x14ac:dyDescent="0.35">
      <c r="A20" s="93"/>
      <c r="B20" s="5">
        <v>11</v>
      </c>
      <c r="C20" s="13" t="s">
        <v>82</v>
      </c>
      <c r="D20" s="13" t="s">
        <v>83</v>
      </c>
      <c r="E20" s="14" t="s">
        <v>54</v>
      </c>
      <c r="F20" s="38">
        <v>153.30000000000001</v>
      </c>
      <c r="G20" s="38">
        <v>78.3</v>
      </c>
      <c r="H20" s="37">
        <f>IF(E20="A",E$34,IF(E20="B",E$38,IF(E20="C",E$42,IF(E20="D",E$46,"NaN"))))</f>
        <v>3</v>
      </c>
      <c r="I20" s="90"/>
      <c r="J20" s="14" t="s">
        <v>44</v>
      </c>
      <c r="K20" s="38">
        <v>136.30000000000001</v>
      </c>
      <c r="L20" s="38">
        <v>78.3</v>
      </c>
      <c r="M20" s="36">
        <f t="shared" si="6"/>
        <v>12.199999999999989</v>
      </c>
      <c r="N20" s="75"/>
      <c r="O20" s="38">
        <f t="shared" si="0"/>
        <v>15.199999999999989</v>
      </c>
      <c r="P20" s="38">
        <f t="shared" si="3"/>
        <v>156.6</v>
      </c>
      <c r="Q20" s="47">
        <f>RANK(O20,O$10:O$21,1)</f>
        <v>9</v>
      </c>
      <c r="R20" s="47">
        <f t="shared" si="1"/>
        <v>0</v>
      </c>
      <c r="S20" s="83"/>
      <c r="T20" s="87"/>
      <c r="U20" s="78"/>
    </row>
    <row r="21" spans="1:23" ht="15.5" thickBot="1" x14ac:dyDescent="0.35">
      <c r="A21" s="103"/>
      <c r="B21" s="6">
        <v>12</v>
      </c>
      <c r="C21" s="15" t="s">
        <v>84</v>
      </c>
      <c r="D21" s="15" t="s">
        <v>85</v>
      </c>
      <c r="E21" s="16" t="s">
        <v>44</v>
      </c>
      <c r="F21" s="39">
        <v>137.25</v>
      </c>
      <c r="G21" s="39">
        <v>72</v>
      </c>
      <c r="H21" s="37">
        <f>IF(E21="A",E$34,IF(E21="B",E$38,IF(E21="C",E$42,IF(E21="D",E$46,"NaN"))))</f>
        <v>24.550000000000011</v>
      </c>
      <c r="I21" s="100"/>
      <c r="J21" s="17" t="s">
        <v>45</v>
      </c>
      <c r="K21" s="43">
        <v>145.80000000000001</v>
      </c>
      <c r="L21" s="43">
        <v>82.3</v>
      </c>
      <c r="M21" s="36">
        <f t="shared" si="6"/>
        <v>16.199999999999989</v>
      </c>
      <c r="N21" s="76"/>
      <c r="O21" s="46">
        <f t="shared" si="0"/>
        <v>40.75</v>
      </c>
      <c r="P21" s="46">
        <f t="shared" si="3"/>
        <v>154.30000000000001</v>
      </c>
      <c r="Q21" s="47">
        <f>RANK(O21,O$10:O$21,1)</f>
        <v>12</v>
      </c>
      <c r="R21" s="47">
        <f t="shared" si="1"/>
        <v>0</v>
      </c>
      <c r="S21" s="85"/>
      <c r="T21" s="101"/>
      <c r="U21" s="102"/>
    </row>
    <row r="22" spans="1:23" ht="15" customHeight="1" x14ac:dyDescent="0.3">
      <c r="A22" s="95" t="s">
        <v>36</v>
      </c>
      <c r="B22" s="59">
        <v>13</v>
      </c>
      <c r="C22" s="8"/>
      <c r="D22" s="8"/>
      <c r="E22" s="9"/>
      <c r="F22" s="36"/>
      <c r="G22" s="36"/>
      <c r="H22" s="36"/>
      <c r="I22" s="53" t="s">
        <v>37</v>
      </c>
      <c r="J22" s="9"/>
      <c r="K22" s="36"/>
      <c r="L22" s="36"/>
      <c r="M22" s="36"/>
      <c r="N22" s="53" t="s">
        <v>37</v>
      </c>
      <c r="O22" s="36">
        <f t="shared" si="0"/>
        <v>0</v>
      </c>
      <c r="P22" s="36">
        <f t="shared" si="3"/>
        <v>0</v>
      </c>
      <c r="Q22" s="47"/>
      <c r="R22" s="47"/>
      <c r="S22" s="53" t="s">
        <v>37</v>
      </c>
      <c r="T22" s="53" t="s">
        <v>37</v>
      </c>
      <c r="U22" s="54" t="s">
        <v>37</v>
      </c>
    </row>
    <row r="23" spans="1:23" ht="15" x14ac:dyDescent="0.3">
      <c r="A23" s="96"/>
      <c r="B23" s="60">
        <v>14</v>
      </c>
      <c r="C23" s="10"/>
      <c r="D23" s="10"/>
      <c r="E23" s="11"/>
      <c r="F23" s="37"/>
      <c r="G23" s="37"/>
      <c r="H23" s="37"/>
      <c r="I23" s="37" t="s">
        <v>37</v>
      </c>
      <c r="J23" s="12"/>
      <c r="K23" s="42"/>
      <c r="L23" s="42"/>
      <c r="M23" s="42"/>
      <c r="N23" s="42" t="s">
        <v>37</v>
      </c>
      <c r="O23" s="45">
        <f t="shared" si="0"/>
        <v>0</v>
      </c>
      <c r="P23" s="45">
        <f t="shared" si="3"/>
        <v>0</v>
      </c>
      <c r="Q23" s="48"/>
      <c r="R23" s="48"/>
      <c r="S23" s="51" t="s">
        <v>37</v>
      </c>
      <c r="T23" s="51" t="s">
        <v>37</v>
      </c>
      <c r="U23" s="55" t="s">
        <v>37</v>
      </c>
    </row>
    <row r="24" spans="1:23" ht="15" x14ac:dyDescent="0.3">
      <c r="A24" s="96"/>
      <c r="B24" s="61">
        <v>15</v>
      </c>
      <c r="C24" s="13"/>
      <c r="D24" s="13"/>
      <c r="E24" s="14"/>
      <c r="F24" s="38"/>
      <c r="G24" s="38"/>
      <c r="H24" s="38"/>
      <c r="I24" s="56" t="s">
        <v>37</v>
      </c>
      <c r="J24" s="14"/>
      <c r="K24" s="38"/>
      <c r="L24" s="38"/>
      <c r="M24" s="38"/>
      <c r="N24" s="56" t="s">
        <v>37</v>
      </c>
      <c r="O24" s="38">
        <f t="shared" si="0"/>
        <v>0</v>
      </c>
      <c r="P24" s="38">
        <f t="shared" si="3"/>
        <v>0</v>
      </c>
      <c r="Q24" s="49"/>
      <c r="R24" s="49"/>
      <c r="S24" s="56" t="s">
        <v>37</v>
      </c>
      <c r="T24" s="56" t="s">
        <v>37</v>
      </c>
      <c r="U24" s="57" t="s">
        <v>37</v>
      </c>
    </row>
    <row r="25" spans="1:23" ht="15" x14ac:dyDescent="0.3">
      <c r="A25" s="96"/>
      <c r="B25" s="60">
        <v>16</v>
      </c>
      <c r="C25" s="10"/>
      <c r="D25" s="10"/>
      <c r="E25" s="11"/>
      <c r="F25" s="37"/>
      <c r="G25" s="37"/>
      <c r="H25" s="37"/>
      <c r="I25" s="37" t="s">
        <v>37</v>
      </c>
      <c r="J25" s="12"/>
      <c r="K25" s="42"/>
      <c r="L25" s="42"/>
      <c r="M25" s="42"/>
      <c r="N25" s="42" t="s">
        <v>37</v>
      </c>
      <c r="O25" s="45">
        <f t="shared" si="0"/>
        <v>0</v>
      </c>
      <c r="P25" s="45">
        <f t="shared" si="3"/>
        <v>0</v>
      </c>
      <c r="Q25" s="48"/>
      <c r="R25" s="48"/>
      <c r="S25" s="51" t="s">
        <v>37</v>
      </c>
      <c r="T25" s="51" t="s">
        <v>37</v>
      </c>
      <c r="U25" s="55" t="s">
        <v>37</v>
      </c>
    </row>
    <row r="26" spans="1:23" ht="15" x14ac:dyDescent="0.3">
      <c r="A26" s="96"/>
      <c r="B26" s="61">
        <v>17</v>
      </c>
      <c r="C26" s="13"/>
      <c r="D26" s="13"/>
      <c r="E26" s="14"/>
      <c r="F26" s="38"/>
      <c r="G26" s="38"/>
      <c r="H26" s="38"/>
      <c r="I26" s="56" t="s">
        <v>37</v>
      </c>
      <c r="J26" s="14"/>
      <c r="K26" s="38"/>
      <c r="L26" s="38"/>
      <c r="M26" s="38"/>
      <c r="N26" s="56" t="s">
        <v>37</v>
      </c>
      <c r="O26" s="38">
        <f t="shared" si="0"/>
        <v>0</v>
      </c>
      <c r="P26" s="38">
        <f t="shared" si="3"/>
        <v>0</v>
      </c>
      <c r="Q26" s="49"/>
      <c r="R26" s="49"/>
      <c r="S26" s="56" t="s">
        <v>37</v>
      </c>
      <c r="T26" s="56" t="s">
        <v>37</v>
      </c>
      <c r="U26" s="57" t="s">
        <v>37</v>
      </c>
    </row>
    <row r="27" spans="1:23" ht="15.5" thickBot="1" x14ac:dyDescent="0.35">
      <c r="A27" s="97"/>
      <c r="B27" s="62">
        <v>18</v>
      </c>
      <c r="C27" s="18"/>
      <c r="D27" s="18"/>
      <c r="E27" s="19"/>
      <c r="F27" s="40"/>
      <c r="G27" s="40"/>
      <c r="H27" s="40"/>
      <c r="I27" s="40" t="s">
        <v>37</v>
      </c>
      <c r="J27" s="20"/>
      <c r="K27" s="44"/>
      <c r="L27" s="44"/>
      <c r="M27" s="44"/>
      <c r="N27" s="44" t="s">
        <v>37</v>
      </c>
      <c r="O27" s="46">
        <f t="shared" si="0"/>
        <v>0</v>
      </c>
      <c r="P27" s="46">
        <f t="shared" si="3"/>
        <v>0</v>
      </c>
      <c r="Q27" s="50"/>
      <c r="R27" s="50"/>
      <c r="S27" s="52" t="s">
        <v>37</v>
      </c>
      <c r="T27" s="52" t="s">
        <v>37</v>
      </c>
      <c r="U27" s="58" t="s">
        <v>37</v>
      </c>
    </row>
    <row r="28" spans="1:23" ht="13" thickBot="1" x14ac:dyDescent="0.3"/>
    <row r="29" spans="1:23" ht="13" thickBot="1" x14ac:dyDescent="0.3">
      <c r="A29" s="64"/>
      <c r="B29" s="65"/>
      <c r="C29" s="65"/>
      <c r="D29" s="65"/>
      <c r="E29" s="65"/>
      <c r="F29" s="64"/>
      <c r="G29" s="65"/>
      <c r="H29" s="65"/>
      <c r="I29" s="65"/>
      <c r="J29" s="65"/>
    </row>
    <row r="30" spans="1:23" ht="13.5" thickBot="1" x14ac:dyDescent="0.35">
      <c r="A30" s="66"/>
      <c r="B30" s="113" t="s">
        <v>46</v>
      </c>
      <c r="C30" s="114"/>
      <c r="D30" s="114"/>
      <c r="E30" s="115"/>
      <c r="F30" s="66"/>
      <c r="G30" s="113" t="s">
        <v>47</v>
      </c>
      <c r="H30" s="114"/>
      <c r="I30" s="114"/>
      <c r="J30" s="115"/>
    </row>
    <row r="31" spans="1:23" ht="25.5" thickBot="1" x14ac:dyDescent="0.3">
      <c r="A31" s="66" t="s">
        <v>48</v>
      </c>
      <c r="B31" s="67" t="s">
        <v>49</v>
      </c>
      <c r="C31" s="64" t="s">
        <v>50</v>
      </c>
      <c r="D31" s="64" t="s">
        <v>51</v>
      </c>
      <c r="E31" s="66" t="s">
        <v>52</v>
      </c>
      <c r="F31" s="66"/>
      <c r="G31" s="67" t="s">
        <v>49</v>
      </c>
      <c r="H31" s="64" t="s">
        <v>53</v>
      </c>
      <c r="I31" s="64" t="s">
        <v>51</v>
      </c>
      <c r="J31" s="66" t="s">
        <v>52</v>
      </c>
    </row>
    <row r="32" spans="1:23" ht="13" thickBot="1" x14ac:dyDescent="0.3">
      <c r="A32" s="66" t="str">
        <f>A$10</f>
        <v>Newcastle</v>
      </c>
      <c r="B32" s="116" t="s">
        <v>44</v>
      </c>
      <c r="C32" s="64">
        <f>IF(E10="A",F10,IF(E11="A",F11,IF(E12="A",F12,IF(E13="A",F13,"NaN"))))</f>
        <v>161.80000000000001</v>
      </c>
      <c r="D32" s="119">
        <f>MAX(C32:C34)</f>
        <v>161.80000000000001</v>
      </c>
      <c r="E32" s="68">
        <f>D$32-C32</f>
        <v>0</v>
      </c>
      <c r="F32" s="66"/>
      <c r="G32" s="116" t="s">
        <v>44</v>
      </c>
      <c r="H32" s="69">
        <f>IF(J10="A",K10,IF(J11="A",K11,IF(J12="A",K12,IF(J13="A",K13,"NaN"))))</f>
        <v>148.5</v>
      </c>
      <c r="I32" s="119">
        <f>MAX(H32:H34)</f>
        <v>148.5</v>
      </c>
      <c r="J32" s="68">
        <f>I$32-H32</f>
        <v>0</v>
      </c>
    </row>
    <row r="33" spans="1:10" ht="13" thickBot="1" x14ac:dyDescent="0.3">
      <c r="A33" s="66" t="str">
        <f>A$14</f>
        <v>Sheffield B</v>
      </c>
      <c r="B33" s="117"/>
      <c r="C33" s="64">
        <f>IF(E14="A",F14,IF(E15="A",F15,IF(E16="A",F16,IF(E17="A",F17,"NaN"))))</f>
        <v>159.80000000000001</v>
      </c>
      <c r="D33" s="120"/>
      <c r="E33" s="68">
        <f t="shared" ref="E33:E34" si="7">D$32-C33</f>
        <v>2</v>
      </c>
      <c r="F33" s="66"/>
      <c r="G33" s="117"/>
      <c r="H33" s="69">
        <f>IF(J14="A",K14,IF(J15="A",K15,IF(J16="A",K16,IF(J17="A",K17,"NaN"))))</f>
        <v>134.80000000000001</v>
      </c>
      <c r="I33" s="120"/>
      <c r="J33" s="68">
        <f t="shared" ref="J33:J34" si="8">I$32-H33</f>
        <v>13.699999999999989</v>
      </c>
    </row>
    <row r="34" spans="1:10" ht="13" thickBot="1" x14ac:dyDescent="0.3">
      <c r="A34" s="66" t="str">
        <f>A$18</f>
        <v>Sheffield C</v>
      </c>
      <c r="B34" s="117"/>
      <c r="C34" s="64">
        <f>IF(E18="A",F18,IF(E19="A",F19,IF(E20="A",F20,IF(E21="A",F21,"NaN"))))</f>
        <v>137.25</v>
      </c>
      <c r="D34" s="120"/>
      <c r="E34" s="68">
        <f t="shared" si="7"/>
        <v>24.550000000000011</v>
      </c>
      <c r="F34" s="66"/>
      <c r="G34" s="117"/>
      <c r="H34" s="64">
        <f>IF(J18="A",K18,IF(J19="A",K19,IF(J20="A",K20,IF(J21="A",K21,"NaN"))))</f>
        <v>136.30000000000001</v>
      </c>
      <c r="I34" s="120"/>
      <c r="J34" s="68">
        <f t="shared" si="8"/>
        <v>12.199999999999989</v>
      </c>
    </row>
    <row r="35" spans="1:10" ht="13" thickBot="1" x14ac:dyDescent="0.3">
      <c r="A35" s="66"/>
      <c r="B35" s="118"/>
      <c r="C35" s="64"/>
      <c r="D35" s="121"/>
      <c r="E35" s="68"/>
      <c r="F35" s="66"/>
      <c r="G35" s="118"/>
      <c r="H35" s="64"/>
      <c r="I35" s="121"/>
      <c r="J35" s="68"/>
    </row>
    <row r="36" spans="1:10" ht="13" thickBot="1" x14ac:dyDescent="0.3">
      <c r="A36" s="66" t="str">
        <f>A$10</f>
        <v>Newcastle</v>
      </c>
      <c r="B36" s="116" t="s">
        <v>45</v>
      </c>
      <c r="C36" s="64">
        <f>IF(E10="B",F10,IF(E11="B",F11,IF(E12="B",F12,IF(E13="B",F13,"NaN"))))</f>
        <v>162.5</v>
      </c>
      <c r="D36" s="119">
        <f>MAX(C36:C38)</f>
        <v>169.3</v>
      </c>
      <c r="E36" s="68">
        <f>D$36-C36</f>
        <v>6.8000000000000114</v>
      </c>
      <c r="F36" s="66"/>
      <c r="G36" s="116" t="s">
        <v>45</v>
      </c>
      <c r="H36" s="64">
        <f>IF(J10="B",K10,IF(J11="B",K11,IF(J12="B",K12,IF(J13="B",K13,"NaN"))))</f>
        <v>162</v>
      </c>
      <c r="I36" s="119">
        <f>MAX(H36:H38)</f>
        <v>162</v>
      </c>
      <c r="J36" s="68">
        <f>I$36-H36</f>
        <v>0</v>
      </c>
    </row>
    <row r="37" spans="1:10" ht="13" thickBot="1" x14ac:dyDescent="0.3">
      <c r="A37" s="66" t="str">
        <f>A$14</f>
        <v>Sheffield B</v>
      </c>
      <c r="B37" s="117"/>
      <c r="C37" s="64">
        <f>IF(E14="B",F14,IF(E15="B",F15,IF(E16="B",F16,IF(E17="B",F17,"NaN"))))</f>
        <v>169.3</v>
      </c>
      <c r="D37" s="120"/>
      <c r="E37" s="68">
        <f>D$36-C37</f>
        <v>0</v>
      </c>
      <c r="F37" s="66"/>
      <c r="G37" s="117"/>
      <c r="H37" s="64">
        <f>IF(J14="B",K14,IF(J15="B",K15,IF(J16="B",K16,IF(J17="B",K17,"NaN"))))</f>
        <v>152.5</v>
      </c>
      <c r="I37" s="120"/>
      <c r="J37" s="68">
        <f>I$36-H37</f>
        <v>9.5</v>
      </c>
    </row>
    <row r="38" spans="1:10" ht="13" thickBot="1" x14ac:dyDescent="0.3">
      <c r="A38" s="66" t="str">
        <f>A$18</f>
        <v>Sheffield C</v>
      </c>
      <c r="B38" s="117"/>
      <c r="C38" s="64">
        <f>IF(E18="B",F18,IF(E19="B",F19,IF(E20="B",F20,IF(E21="B",F21,"NaN"))))</f>
        <v>162.5</v>
      </c>
      <c r="D38" s="120"/>
      <c r="E38" s="68">
        <f>D$36-C38</f>
        <v>6.8000000000000114</v>
      </c>
      <c r="F38" s="66"/>
      <c r="G38" s="117"/>
      <c r="H38" s="64">
        <f>IF(J18="B",K18,IF(J19="B",K19,IF(J20="B",K20,IF(J21="B",K21,"NaN"))))</f>
        <v>145.80000000000001</v>
      </c>
      <c r="I38" s="120"/>
      <c r="J38" s="68">
        <f>I$36-H38</f>
        <v>16.199999999999989</v>
      </c>
    </row>
    <row r="39" spans="1:10" ht="13" thickBot="1" x14ac:dyDescent="0.3">
      <c r="A39" s="66"/>
      <c r="B39" s="118"/>
      <c r="C39" s="64"/>
      <c r="D39" s="121"/>
      <c r="E39" s="68"/>
      <c r="F39" s="66"/>
      <c r="G39" s="118"/>
      <c r="H39" s="64"/>
      <c r="I39" s="121"/>
      <c r="J39" s="68"/>
    </row>
    <row r="40" spans="1:10" ht="13" thickBot="1" x14ac:dyDescent="0.3">
      <c r="A40" s="66" t="str">
        <f>A$10</f>
        <v>Newcastle</v>
      </c>
      <c r="B40" s="116" t="s">
        <v>54</v>
      </c>
      <c r="C40" s="64">
        <f>IF(E10="C",F10,IF(E11="C",F11,IF(E12="C",F12,IF(E13="C",F13,"NaN"))))</f>
        <v>154.6</v>
      </c>
      <c r="D40" s="119">
        <f>MAX(C40:C42)</f>
        <v>156.30000000000001</v>
      </c>
      <c r="E40" s="68">
        <f>D$40-C40</f>
        <v>1.7000000000000171</v>
      </c>
      <c r="F40" s="66"/>
      <c r="G40" s="116" t="s">
        <v>54</v>
      </c>
      <c r="H40" s="64">
        <f>IF(J10="C",K10,IF(J11="C",K11,IF(J12="C",K12,IF(J13="C",K13,"NaN"))))</f>
        <v>134.80000000000001</v>
      </c>
      <c r="I40" s="119">
        <f>MAX(H40:H42)</f>
        <v>159</v>
      </c>
      <c r="J40" s="68">
        <f>I$40-H40</f>
        <v>24.199999999999989</v>
      </c>
    </row>
    <row r="41" spans="1:10" ht="13" thickBot="1" x14ac:dyDescent="0.3">
      <c r="A41" s="66" t="str">
        <f>A$14</f>
        <v>Sheffield B</v>
      </c>
      <c r="B41" s="117"/>
      <c r="C41" s="64">
        <f>IF(E14="C",F14,IF(E15="C",F15,IF(E16="C",F16,IF(E17="C",F17,"NaN"))))</f>
        <v>156.30000000000001</v>
      </c>
      <c r="D41" s="120"/>
      <c r="E41" s="68">
        <f t="shared" ref="E41:E42" si="9">D$40-C41</f>
        <v>0</v>
      </c>
      <c r="F41" s="66"/>
      <c r="G41" s="117"/>
      <c r="H41" s="64">
        <f>IF(J14="C",K14,IF(J15="C",K15,IF(J16="C",K16,IF(J17="C",K17,"NaN"))))</f>
        <v>136</v>
      </c>
      <c r="I41" s="120"/>
      <c r="J41" s="68">
        <f>I$40-H41</f>
        <v>23</v>
      </c>
    </row>
    <row r="42" spans="1:10" ht="13" thickBot="1" x14ac:dyDescent="0.3">
      <c r="A42" s="66" t="str">
        <f>A$18</f>
        <v>Sheffield C</v>
      </c>
      <c r="B42" s="117"/>
      <c r="C42" s="64">
        <f>IF(E18="C",F18,IF(E19="C",F19,IF(E20="C",F20,IF(E21="C",F21,"NaN"))))</f>
        <v>153.30000000000001</v>
      </c>
      <c r="D42" s="120"/>
      <c r="E42" s="68">
        <f t="shared" si="9"/>
        <v>3</v>
      </c>
      <c r="F42" s="66"/>
      <c r="G42" s="117"/>
      <c r="H42" s="64">
        <f>IF(J18="C",K18,IF(J19="C",K19,IF(J20="C",K20,IF(J21="C",K21,"NaN"))))</f>
        <v>159</v>
      </c>
      <c r="I42" s="120"/>
      <c r="J42" s="68">
        <f>I$40-H42</f>
        <v>0</v>
      </c>
    </row>
    <row r="43" spans="1:10" ht="13" thickBot="1" x14ac:dyDescent="0.3">
      <c r="A43" s="66"/>
      <c r="B43" s="118"/>
      <c r="C43" s="64"/>
      <c r="D43" s="121"/>
      <c r="E43" s="68"/>
      <c r="F43" s="66"/>
      <c r="G43" s="118"/>
      <c r="H43" s="64"/>
      <c r="I43" s="121"/>
      <c r="J43" s="68"/>
    </row>
    <row r="44" spans="1:10" ht="13" thickBot="1" x14ac:dyDescent="0.3">
      <c r="A44" s="66" t="str">
        <f>A$10</f>
        <v>Newcastle</v>
      </c>
      <c r="B44" s="116" t="s">
        <v>55</v>
      </c>
      <c r="C44" s="64">
        <f>IF(E10="D",F10,IF(E11="D",F11,IF(E12="D",F12,IF(E13="D",F13,"NaN"))))</f>
        <v>154.1</v>
      </c>
      <c r="D44" s="119">
        <f>MAX(C44:C46)</f>
        <v>154.1</v>
      </c>
      <c r="E44" s="68">
        <f>D$44-C44</f>
        <v>0</v>
      </c>
      <c r="F44" s="66"/>
      <c r="G44" s="116" t="s">
        <v>55</v>
      </c>
      <c r="H44" s="64">
        <f>IF(J10="D",K10,IF(J11="D",K11,IF(J12="D",K12,IF(J13="D",K13,"NaN"))))</f>
        <v>148.30000000000001</v>
      </c>
      <c r="I44" s="119">
        <f>MAX(H44:H46)</f>
        <v>148.30000000000001</v>
      </c>
      <c r="J44" s="68">
        <f>I$44-H44</f>
        <v>0</v>
      </c>
    </row>
    <row r="45" spans="1:10" ht="13" thickBot="1" x14ac:dyDescent="0.3">
      <c r="A45" s="66" t="str">
        <f>A$14</f>
        <v>Sheffield B</v>
      </c>
      <c r="B45" s="117"/>
      <c r="C45" s="64">
        <f>IF(E14="D",F14,IF(E15="D",F15,IF(E16="D",F16,IF(E17="D",F17,"NaN"))))</f>
        <v>152</v>
      </c>
      <c r="D45" s="120"/>
      <c r="E45" s="68">
        <f t="shared" ref="E45:E46" si="10">D$44-C45</f>
        <v>2.0999999999999943</v>
      </c>
      <c r="F45" s="66"/>
      <c r="G45" s="117"/>
      <c r="H45" s="64">
        <f>IF(J14="D",K14,IF(J15="D",K15,IF(J16="D",K16,IF(J17="D",K17,"NaN"))))</f>
        <v>137.30000000000001</v>
      </c>
      <c r="I45" s="120"/>
      <c r="J45" s="68">
        <f>I$44-H45</f>
        <v>11</v>
      </c>
    </row>
    <row r="46" spans="1:10" ht="13" thickBot="1" x14ac:dyDescent="0.3">
      <c r="A46" s="66" t="str">
        <f>A$18</f>
        <v>Sheffield C</v>
      </c>
      <c r="B46" s="117"/>
      <c r="C46" s="64">
        <f>IF(E18="D",F18,IF(E19="D",F19,IF(E20="D",F20,IF(E21="D",F21,"NaN"))))</f>
        <v>149.1</v>
      </c>
      <c r="D46" s="120"/>
      <c r="E46" s="68">
        <f t="shared" si="10"/>
        <v>5</v>
      </c>
      <c r="F46" s="66"/>
      <c r="G46" s="117"/>
      <c r="H46" s="64">
        <f>IF(J18="D",K18,IF(J19="D",K19,IF(J20="D",K20,IF(J21="D",K21,"NaN"))))</f>
        <v>139.5</v>
      </c>
      <c r="I46" s="120"/>
      <c r="J46" s="68">
        <f>I$44-H46</f>
        <v>8.8000000000000114</v>
      </c>
    </row>
    <row r="47" spans="1:10" ht="13" thickBot="1" x14ac:dyDescent="0.3">
      <c r="A47" s="66"/>
      <c r="B47" s="122"/>
      <c r="C47" s="65"/>
      <c r="D47" s="121"/>
      <c r="E47" s="70"/>
      <c r="F47" s="66"/>
      <c r="G47" s="122"/>
      <c r="H47" s="65"/>
      <c r="I47" s="121"/>
      <c r="J47" s="70"/>
    </row>
    <row r="48" spans="1:10" ht="13" thickBot="1" x14ac:dyDescent="0.3">
      <c r="A48" s="64"/>
      <c r="B48" s="64"/>
      <c r="C48" s="64"/>
      <c r="D48" s="64"/>
      <c r="E48" s="64"/>
      <c r="F48" s="64"/>
      <c r="G48" s="64"/>
      <c r="H48" s="64"/>
      <c r="I48" s="64"/>
      <c r="J48" s="64"/>
    </row>
  </sheetData>
  <mergeCells count="53">
    <mergeCell ref="B44:B47"/>
    <mergeCell ref="D44:D47"/>
    <mergeCell ref="G44:G47"/>
    <mergeCell ref="I44:I47"/>
    <mergeCell ref="B36:B39"/>
    <mergeCell ref="D36:D39"/>
    <mergeCell ref="G36:G39"/>
    <mergeCell ref="I36:I39"/>
    <mergeCell ref="B40:B43"/>
    <mergeCell ref="D40:D43"/>
    <mergeCell ref="G40:G43"/>
    <mergeCell ref="I40:I43"/>
    <mergeCell ref="B30:E30"/>
    <mergeCell ref="G30:J30"/>
    <mergeCell ref="B32:B35"/>
    <mergeCell ref="D32:D35"/>
    <mergeCell ref="G32:G35"/>
    <mergeCell ref="I32:I35"/>
    <mergeCell ref="E6:J6"/>
    <mergeCell ref="K5:N5"/>
    <mergeCell ref="O6:U6"/>
    <mergeCell ref="K6:N6"/>
    <mergeCell ref="T10:T13"/>
    <mergeCell ref="U10:U13"/>
    <mergeCell ref="E7:J7"/>
    <mergeCell ref="S10:S13"/>
    <mergeCell ref="K7:N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W17:W18"/>
    <mergeCell ref="O5:U5"/>
    <mergeCell ref="N18:N21"/>
    <mergeCell ref="U14:U17"/>
    <mergeCell ref="N10:N13"/>
    <mergeCell ref="O7:U7"/>
    <mergeCell ref="N14:N17"/>
    <mergeCell ref="S14:S17"/>
    <mergeCell ref="S18:S21"/>
    <mergeCell ref="T14:T1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customXml/itemProps3.xml><?xml version="1.0" encoding="utf-8"?>
<ds:datastoreItem xmlns:ds="http://schemas.openxmlformats.org/officeDocument/2006/customXml" ds:itemID="{D1C4BB3E-D42B-4682-8131-06864B7C1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Olivia Stubbs</cp:lastModifiedBy>
  <cp:lastPrinted>2022-05-09T11:53:09Z</cp:lastPrinted>
  <dcterms:created xsi:type="dcterms:W3CDTF">2008-09-16T15:13:27Z</dcterms:created>
  <dcterms:modified xsi:type="dcterms:W3CDTF">2023-05-17T18:59:45Z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