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defaultThemeVersion="124226"/>
  <mc:AlternateContent xmlns:mc="http://schemas.openxmlformats.org/markup-compatibility/2006">
    <mc:Choice Requires="x15">
      <x15ac:absPath xmlns:x15ac="http://schemas.microsoft.com/office/spreadsheetml/2010/11/ac" url="/Users/katieselhorst/Downloads/"/>
    </mc:Choice>
  </mc:AlternateContent>
  <xr:revisionPtr revIDLastSave="0" documentId="8_{52276DA3-28D8-864B-BFC2-160C18CE0FAD}" xr6:coauthVersionLast="47" xr6:coauthVersionMax="47" xr10:uidLastSave="{00000000-0000-0000-0000-000000000000}"/>
  <bookViews>
    <workbookView xWindow="0" yWindow="0" windowWidth="28800" windowHeight="1800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 l="1"/>
  <c r="M18" i="1"/>
  <c r="M10" i="1"/>
  <c r="M19" i="1"/>
  <c r="M14" i="1"/>
  <c r="M11" i="1"/>
  <c r="M16" i="1"/>
  <c r="L16" i="1"/>
  <c r="K16" i="1"/>
  <c r="L20" i="1"/>
  <c r="K20" i="1"/>
  <c r="H14" i="1"/>
  <c r="H18" i="1"/>
  <c r="H19" i="1"/>
  <c r="H16" i="1"/>
  <c r="H12" i="1"/>
  <c r="H21" i="1"/>
  <c r="H10" i="1"/>
  <c r="G19" i="1"/>
  <c r="G18" i="1"/>
  <c r="G20" i="1"/>
  <c r="G16" i="1"/>
  <c r="F16" i="1"/>
  <c r="G15" i="1"/>
  <c r="F15" i="1"/>
  <c r="G14" i="1"/>
  <c r="F14" i="1"/>
  <c r="G13" i="1"/>
  <c r="F13" i="1"/>
  <c r="G12" i="1"/>
  <c r="F12" i="1"/>
  <c r="G11" i="1"/>
  <c r="F11" i="1"/>
  <c r="G10" i="1"/>
  <c r="F10" i="1"/>
  <c r="P27" i="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<sst xmlns="http://schemas.openxmlformats.org/spreadsheetml/2006/main" count="126" uniqueCount="79">
  <si>
    <t>BUCS EQUESTRIAN SCORESHEET</t>
  </si>
  <si>
    <t>Regional Round</t>
  </si>
  <si>
    <t>Scoresheet Checklist</t>
  </si>
  <si>
    <t>Trophy</t>
  </si>
  <si>
    <t>Please check against this list that your scoresheet/results will be accepted:</t>
  </si>
  <si>
    <t>1) Deleted either Pool or Regional Round AND Championship or Trophy at the top.</t>
  </si>
  <si>
    <t>Venue:</t>
  </si>
  <si>
    <t>Writtle University College</t>
  </si>
  <si>
    <t>Dressage Judge:</t>
  </si>
  <si>
    <t>Terry Scudder and Neil McHugh</t>
  </si>
  <si>
    <t>2) Venue name, match date and host institution name are completed.</t>
  </si>
  <si>
    <t>Date:</t>
  </si>
  <si>
    <r>
      <rPr>
        <sz val="14"/>
        <rFont val="Tahoma"/>
        <family val="2"/>
      </rPr>
      <t xml:space="preserve">Region: </t>
    </r>
    <r>
      <rPr>
        <sz val="11"/>
        <color rgb="FFFF0000"/>
        <rFont val="Tahoma"/>
        <family val="2"/>
      </rPr>
      <t>(Delete)</t>
    </r>
  </si>
  <si>
    <t>F</t>
  </si>
  <si>
    <t>3) Region letter is correct.</t>
  </si>
  <si>
    <t xml:space="preserve">Host Institution:  </t>
  </si>
  <si>
    <t>RVC</t>
  </si>
  <si>
    <t>4) Dressage judge name is complete.</t>
  </si>
  <si>
    <t>5) Rider names include surnames.</t>
  </si>
  <si>
    <t>TEAM</t>
  </si>
  <si>
    <t>NUMBER</t>
  </si>
  <si>
    <t>RIDER FIRST NAME</t>
  </si>
  <si>
    <t>RIDER SURNAME</t>
  </si>
  <si>
    <t>DRESSAGE HORSE</t>
  </si>
  <si>
    <t>DRESSAGE SCORE</t>
  </si>
  <si>
    <t>DRESSAGE COLLECTIVE MARKS</t>
  </si>
  <si>
    <t>DRESSAGE DIFFERENCE PENALTIES</t>
  </si>
  <si>
    <t>TEAM DRESSAGE PENALTIES</t>
  </si>
  <si>
    <t>SJ HORSE</t>
  </si>
  <si>
    <t>SJ STYLE SCORE</t>
  </si>
  <si>
    <t>SJ COLLECTIVE MARKS</t>
  </si>
  <si>
    <t>SJ DIFFERENCE PENALTIES</t>
  </si>
  <si>
    <t>TEAM SJ PENALTIES</t>
  </si>
  <si>
    <t>TOTAL INDIVIDUAL PENALTIES</t>
  </si>
  <si>
    <t>TOTAL INDIVIDUAL COLLECTIVE MARKS</t>
  </si>
  <si>
    <t>INDIVIDUAL PLACE</t>
  </si>
  <si>
    <t>INDIVIDUAL POINTS</t>
  </si>
  <si>
    <t>TOTAL TEAM PENALTIES</t>
  </si>
  <si>
    <t>TEAM PLACE</t>
  </si>
  <si>
    <t>TEAM POINTS</t>
  </si>
  <si>
    <t>6) All rider collective TOTALS (not the 4 figures they scored) are included.</t>
  </si>
  <si>
    <t>RVC 1</t>
  </si>
  <si>
    <t>Montana</t>
  </si>
  <si>
    <t>Takalo</t>
  </si>
  <si>
    <t>D</t>
  </si>
  <si>
    <t>7) Individual placings are completed to 8th.</t>
  </si>
  <si>
    <t xml:space="preserve">Lauren </t>
  </si>
  <si>
    <t>Blackmar</t>
  </si>
  <si>
    <t>B</t>
  </si>
  <si>
    <t>A</t>
  </si>
  <si>
    <t>8) Individual points are awarded.</t>
  </si>
  <si>
    <t>Meg</t>
  </si>
  <si>
    <t>Adams</t>
  </si>
  <si>
    <t>C</t>
  </si>
  <si>
    <t>9) Team placings are included.</t>
  </si>
  <si>
    <t>Breanne</t>
  </si>
  <si>
    <t>Kelso</t>
  </si>
  <si>
    <t>10) Team points are awarded.</t>
  </si>
  <si>
    <t>RVC 2</t>
  </si>
  <si>
    <t>Grace</t>
  </si>
  <si>
    <t>Leonard</t>
  </si>
  <si>
    <t>Orla</t>
  </si>
  <si>
    <t>Davoren</t>
  </si>
  <si>
    <t xml:space="preserve">Scoresheets must be saved as an Excel file and named in the following format </t>
  </si>
  <si>
    <t>Kaile</t>
  </si>
  <si>
    <t>Vuyk</t>
  </si>
  <si>
    <t xml:space="preserve">“Team - Level - Region - Date”. For example, Oxford 1s - Championship - Region D - 16-10-2022.
</t>
  </si>
  <si>
    <t>To view the comments on this scoresheet go to 'Review' and then click 'Show All Comments'. To turn them off, click this button again.</t>
  </si>
  <si>
    <t>Surrey</t>
  </si>
  <si>
    <t>Alex</t>
  </si>
  <si>
    <t>Mobbs</t>
  </si>
  <si>
    <t>Emily</t>
  </si>
  <si>
    <t>Mccourt</t>
  </si>
  <si>
    <t>Jess</t>
  </si>
  <si>
    <t>Wilson</t>
  </si>
  <si>
    <t>Jasmice</t>
  </si>
  <si>
    <t>Wallace</t>
  </si>
  <si>
    <t>INDIVIDUAL (CHAMPIONSHIP REGIONAL ROUND ONLY)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</si>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</sst>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sz val="11"/>
      <color rgb="FFFF000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14">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6" fillId="4" borderId="24" xfId="0" applyFont="1" applyFill="1" applyBorder="1" applyAlignment="1">
      <alignment horizontal="center" wrapText="1"/>
    </xf>
    <xf numFmtId="0" fontId="6" fillId="5" borderId="18" xfId="0" applyFont="1" applyFill="1" applyBorder="1" applyAlignment="1">
      <alignment horizontal="center" wrapText="1"/>
    </xf>
    <xf numFmtId="0" fontId="6" fillId="4" borderId="18" xfId="0" applyFont="1" applyFill="1" applyBorder="1" applyAlignment="1">
      <alignment horizontal="center" wrapText="1"/>
    </xf>
    <xf numFmtId="0" fontId="6" fillId="5" borderId="25" xfId="0" applyFont="1" applyFill="1" applyBorder="1" applyAlignment="1">
      <alignment horizontal="center" wrapText="1"/>
    </xf>
    <xf numFmtId="0" fontId="2" fillId="0" borderId="22" xfId="0" applyFont="1" applyBorder="1" applyAlignment="1">
      <alignment horizontal="center" vertical="center" wrapText="1"/>
    </xf>
    <xf numFmtId="2" fontId="2" fillId="4" borderId="5" xfId="0" applyNumberFormat="1" applyFont="1" applyFill="1" applyBorder="1" applyAlignment="1">
      <alignment horizontal="center" wrapText="1"/>
    </xf>
    <xf numFmtId="2" fontId="2" fillId="2" borderId="2" xfId="0" applyNumberFormat="1" applyFont="1" applyFill="1" applyBorder="1" applyAlignment="1">
      <alignment horizontal="center" wrapText="1"/>
    </xf>
    <xf numFmtId="2" fontId="2" fillId="4" borderId="2" xfId="0" applyNumberFormat="1" applyFont="1" applyFill="1" applyBorder="1" applyAlignment="1">
      <alignment horizontal="center" wrapText="1"/>
    </xf>
    <xf numFmtId="2" fontId="2" fillId="2" borderId="3" xfId="0" applyNumberFormat="1" applyFont="1" applyFill="1" applyBorder="1" applyAlignment="1">
      <alignment horizontal="center" wrapText="1"/>
    </xf>
    <xf numFmtId="2" fontId="2" fillId="2" borderId="4" xfId="0" applyNumberFormat="1" applyFont="1" applyFill="1" applyBorder="1" applyAlignment="1">
      <alignment horizontal="center" wrapText="1"/>
    </xf>
    <xf numFmtId="2" fontId="2" fillId="4" borderId="0" xfId="0" applyNumberFormat="1" applyFont="1" applyFill="1"/>
    <xf numFmtId="2" fontId="2" fillId="3" borderId="2" xfId="0" applyNumberFormat="1" applyFont="1" applyFill="1" applyBorder="1" applyAlignment="1">
      <alignment horizontal="center" wrapText="1"/>
    </xf>
    <xf numFmtId="2" fontId="2" fillId="3" borderId="3" xfId="0" applyNumberFormat="1" applyFont="1" applyFill="1" applyBorder="1" applyAlignment="1">
      <alignment horizontal="center" wrapText="1"/>
    </xf>
    <xf numFmtId="2" fontId="2" fillId="3" borderId="4" xfId="0" applyNumberFormat="1" applyFont="1" applyFill="1" applyBorder="1" applyAlignment="1">
      <alignment horizontal="center" wrapText="1"/>
    </xf>
    <xf numFmtId="14" fontId="8" fillId="0" borderId="16" xfId="0" applyNumberFormat="1"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6" xfId="0" applyFont="1" applyBorder="1" applyAlignment="1">
      <alignment horizontal="center"/>
    </xf>
    <xf numFmtId="0" fontId="4" fillId="0" borderId="2"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0" fontId="9" fillId="0" borderId="2" xfId="0" applyFont="1" applyBorder="1" applyAlignment="1">
      <alignment horizontal="center"/>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8" fillId="0" borderId="2" xfId="0" applyFont="1" applyBorder="1" applyAlignment="1">
      <alignment horizontal="center"/>
    </xf>
    <xf numFmtId="164" fontId="2" fillId="2" borderId="3"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0" fontId="13" fillId="0" borderId="2" xfId="0" applyFont="1" applyBorder="1" applyAlignment="1">
      <alignment horizontal="center"/>
    </xf>
    <xf numFmtId="164" fontId="2" fillId="3" borderId="4"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5" fillId="5" borderId="4"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zoomScaleNormal="100" workbookViewId="0">
      <selection activeCell="T38" sqref="T38"/>
    </sheetView>
  </sheetViews>
  <sheetFormatPr defaultColWidth="9.140625" defaultRowHeight="12.95"/>
  <cols>
    <col min="1" max="1" width="9.85546875" style="1" customWidth="1"/>
    <col min="2" max="2" width="5.28515625" style="1" bestFit="1" customWidth="1"/>
    <col min="3" max="4" width="9.140625" style="1"/>
    <col min="5" max="5" width="5.85546875" style="1" bestFit="1" customWidth="1"/>
    <col min="6" max="6" width="5.7109375" style="1" bestFit="1" customWidth="1"/>
    <col min="7" max="7" width="8.140625" style="1" bestFit="1" customWidth="1"/>
    <col min="8" max="8" width="9.140625" style="1"/>
    <col min="9" max="9" width="8.42578125" style="1" customWidth="1"/>
    <col min="10" max="10" width="5.42578125" style="1" bestFit="1" customWidth="1"/>
    <col min="11" max="11" width="5.85546875" style="1" customWidth="1"/>
    <col min="12" max="12" width="6.85546875" style="1" customWidth="1"/>
    <col min="13" max="13" width="9.42578125" style="1" customWidth="1"/>
    <col min="14" max="14" width="7.85546875" style="1" customWidth="1"/>
    <col min="15" max="15" width="8.85546875" style="1" customWidth="1"/>
    <col min="16" max="16" width="10.85546875" style="1" bestFit="1" customWidth="1"/>
    <col min="17" max="17" width="5.28515625" style="1" bestFit="1" customWidth="1"/>
    <col min="18" max="18" width="5.85546875" style="1" bestFit="1" customWidth="1"/>
    <col min="19" max="19" width="8" style="1" customWidth="1"/>
    <col min="20" max="20" width="5.28515625" style="1" bestFit="1" customWidth="1"/>
    <col min="21" max="21" width="7.42578125" style="1" bestFit="1" customWidth="1"/>
    <col min="22" max="22" width="5.7109375" style="1" customWidth="1"/>
    <col min="23" max="23" width="75.7109375" style="1" customWidth="1"/>
    <col min="24" max="16384" width="9.140625" style="1"/>
  </cols>
  <sheetData>
    <row r="1" spans="1:23" ht="21" thickBot="1">
      <c r="A1" s="99" t="s">
        <v>0</v>
      </c>
      <c r="B1" s="99"/>
      <c r="C1" s="99"/>
      <c r="D1" s="99"/>
      <c r="E1" s="99"/>
      <c r="F1" s="99"/>
      <c r="G1" s="99"/>
      <c r="H1" s="99"/>
      <c r="I1" s="99"/>
      <c r="J1" s="99"/>
      <c r="K1" s="99"/>
      <c r="L1" s="99"/>
      <c r="M1" s="99"/>
      <c r="N1" s="99"/>
      <c r="O1" s="99"/>
      <c r="P1" s="99"/>
      <c r="Q1" s="99"/>
      <c r="R1" s="99"/>
      <c r="S1" s="99"/>
      <c r="T1" s="99"/>
      <c r="U1" s="99"/>
    </row>
    <row r="2" spans="1:23" ht="21" thickBot="1">
      <c r="A2" s="99" t="s">
        <v>1</v>
      </c>
      <c r="B2" s="99"/>
      <c r="C2" s="99"/>
      <c r="D2" s="99"/>
      <c r="E2" s="99"/>
      <c r="F2" s="99"/>
      <c r="G2" s="99"/>
      <c r="H2" s="99"/>
      <c r="I2" s="99"/>
      <c r="J2" s="99"/>
      <c r="K2" s="99"/>
      <c r="L2" s="99"/>
      <c r="M2" s="99"/>
      <c r="N2" s="99"/>
      <c r="O2" s="99"/>
      <c r="P2" s="99"/>
      <c r="Q2" s="99"/>
      <c r="R2" s="99"/>
      <c r="S2" s="99"/>
      <c r="T2" s="99"/>
      <c r="U2" s="99"/>
      <c r="W2" s="35" t="s">
        <v>2</v>
      </c>
    </row>
    <row r="3" spans="1:23" ht="20.100000000000001">
      <c r="A3" s="99" t="s">
        <v>3</v>
      </c>
      <c r="B3" s="99"/>
      <c r="C3" s="99"/>
      <c r="D3" s="99"/>
      <c r="E3" s="99"/>
      <c r="F3" s="99"/>
      <c r="G3" s="99"/>
      <c r="H3" s="99"/>
      <c r="I3" s="99"/>
      <c r="J3" s="99"/>
      <c r="K3" s="99"/>
      <c r="L3" s="99"/>
      <c r="M3" s="99"/>
      <c r="N3" s="99"/>
      <c r="O3" s="99"/>
      <c r="P3" s="99"/>
      <c r="Q3" s="99"/>
      <c r="R3" s="99"/>
      <c r="S3" s="99"/>
      <c r="T3" s="99"/>
      <c r="U3" s="99"/>
      <c r="W3" s="30" t="s">
        <v>4</v>
      </c>
    </row>
    <row r="4" spans="1:23">
      <c r="W4" s="31" t="s">
        <v>5</v>
      </c>
    </row>
    <row r="5" spans="1:23" ht="18">
      <c r="A5" s="100" t="s">
        <v>6</v>
      </c>
      <c r="B5" s="100"/>
      <c r="C5" s="100"/>
      <c r="D5" s="100"/>
      <c r="E5" s="100" t="s">
        <v>7</v>
      </c>
      <c r="F5" s="100"/>
      <c r="G5" s="100"/>
      <c r="H5" s="100"/>
      <c r="I5" s="100"/>
      <c r="J5" s="100"/>
      <c r="K5" s="75" t="s">
        <v>8</v>
      </c>
      <c r="L5" s="73"/>
      <c r="M5" s="73"/>
      <c r="N5" s="74"/>
      <c r="O5" s="105" t="s">
        <v>9</v>
      </c>
      <c r="P5" s="105"/>
      <c r="Q5" s="105"/>
      <c r="R5" s="105"/>
      <c r="S5" s="105"/>
      <c r="T5" s="105"/>
      <c r="U5" s="105"/>
      <c r="W5" s="31" t="s">
        <v>10</v>
      </c>
    </row>
    <row r="6" spans="1:23" ht="20.100000000000001">
      <c r="A6" s="100" t="s">
        <v>11</v>
      </c>
      <c r="B6" s="100"/>
      <c r="C6" s="100"/>
      <c r="D6" s="100"/>
      <c r="E6" s="72">
        <v>44990</v>
      </c>
      <c r="F6" s="73"/>
      <c r="G6" s="73"/>
      <c r="H6" s="73"/>
      <c r="I6" s="73"/>
      <c r="J6" s="74"/>
      <c r="K6" s="77" t="s">
        <v>12</v>
      </c>
      <c r="L6" s="78"/>
      <c r="M6" s="78"/>
      <c r="N6" s="79"/>
      <c r="O6" s="76" t="s">
        <v>13</v>
      </c>
      <c r="P6" s="76"/>
      <c r="Q6" s="76"/>
      <c r="R6" s="76"/>
      <c r="S6" s="76"/>
      <c r="T6" s="76"/>
      <c r="U6" s="76"/>
      <c r="W6" s="32" t="s">
        <v>14</v>
      </c>
    </row>
    <row r="7" spans="1:23" s="2" customFormat="1" ht="20.100000000000001">
      <c r="A7" s="100" t="s">
        <v>15</v>
      </c>
      <c r="B7" s="100"/>
      <c r="C7" s="100"/>
      <c r="D7" s="100"/>
      <c r="E7" s="86" t="s">
        <v>16</v>
      </c>
      <c r="F7" s="86"/>
      <c r="G7" s="86"/>
      <c r="H7" s="86"/>
      <c r="I7" s="86"/>
      <c r="J7" s="86"/>
      <c r="K7" s="77"/>
      <c r="L7" s="78"/>
      <c r="M7" s="78"/>
      <c r="N7" s="79"/>
      <c r="O7" s="110"/>
      <c r="P7" s="110"/>
      <c r="Q7" s="110"/>
      <c r="R7" s="110"/>
      <c r="S7" s="110"/>
      <c r="T7" s="110"/>
      <c r="U7" s="110"/>
      <c r="W7" s="31" t="s">
        <v>17</v>
      </c>
    </row>
    <row r="8" spans="1:23" ht="14.1" thickBot="1">
      <c r="W8" s="31" t="s">
        <v>18</v>
      </c>
    </row>
    <row r="9" spans="1:23" ht="72.599999999999994" customHeight="1" thickBot="1">
      <c r="A9" s="21" t="s">
        <v>19</v>
      </c>
      <c r="B9" s="22" t="s">
        <v>20</v>
      </c>
      <c r="C9" s="22" t="s">
        <v>21</v>
      </c>
      <c r="D9" s="22" t="s">
        <v>22</v>
      </c>
      <c r="E9" s="23" t="s">
        <v>23</v>
      </c>
      <c r="F9" s="23" t="s">
        <v>24</v>
      </c>
      <c r="G9" s="23" t="s">
        <v>25</v>
      </c>
      <c r="H9" s="23" t="s">
        <v>26</v>
      </c>
      <c r="I9" s="23" t="s">
        <v>27</v>
      </c>
      <c r="J9" s="24" t="s">
        <v>28</v>
      </c>
      <c r="K9" s="24" t="s">
        <v>29</v>
      </c>
      <c r="L9" s="25" t="s">
        <v>30</v>
      </c>
      <c r="M9" s="24" t="s">
        <v>31</v>
      </c>
      <c r="N9" s="24" t="s">
        <v>32</v>
      </c>
      <c r="O9" s="26" t="s">
        <v>33</v>
      </c>
      <c r="P9" s="26" t="s">
        <v>34</v>
      </c>
      <c r="Q9" s="27" t="s">
        <v>35</v>
      </c>
      <c r="R9" s="27" t="s">
        <v>36</v>
      </c>
      <c r="S9" s="22" t="s">
        <v>37</v>
      </c>
      <c r="T9" s="28" t="s">
        <v>38</v>
      </c>
      <c r="U9" s="29" t="s">
        <v>39</v>
      </c>
      <c r="W9" s="31" t="s">
        <v>40</v>
      </c>
    </row>
    <row r="10" spans="1:23" ht="15">
      <c r="A10" s="93" t="s">
        <v>41</v>
      </c>
      <c r="B10" s="3">
        <v>1</v>
      </c>
      <c r="C10" s="8" t="s">
        <v>42</v>
      </c>
      <c r="D10" s="8" t="s">
        <v>43</v>
      </c>
      <c r="E10" s="9" t="s">
        <v>44</v>
      </c>
      <c r="F10" s="63">
        <f>(144+154)/2</f>
        <v>149</v>
      </c>
      <c r="G10" s="63">
        <f>(72+75)/2</f>
        <v>73.5</v>
      </c>
      <c r="H10" s="36">
        <f>F20-F10</f>
        <v>11.25</v>
      </c>
      <c r="I10" s="90">
        <f>SUM(H10:H13)</f>
        <v>21.75</v>
      </c>
      <c r="J10" s="9" t="s">
        <v>44</v>
      </c>
      <c r="K10" s="63">
        <v>131</v>
      </c>
      <c r="L10" s="68">
        <v>78</v>
      </c>
      <c r="M10" s="63">
        <f>K21-K10</f>
        <v>3.25</v>
      </c>
      <c r="N10" s="106">
        <f>SUM(M10:M13)</f>
        <v>21.75</v>
      </c>
      <c r="O10" s="36">
        <f>SUM(H10+M10)</f>
        <v>14.5</v>
      </c>
      <c r="P10" s="36">
        <f>SUM(G10+L10)</f>
        <v>151.5</v>
      </c>
      <c r="Q10" s="45">
        <v>7</v>
      </c>
      <c r="R10" s="45"/>
      <c r="S10" s="87">
        <f>SUM(I10+N10)</f>
        <v>43.5</v>
      </c>
      <c r="T10" s="80">
        <v>2</v>
      </c>
      <c r="U10" s="83"/>
      <c r="W10" s="31" t="s">
        <v>45</v>
      </c>
    </row>
    <row r="11" spans="1:23" ht="15">
      <c r="A11" s="94"/>
      <c r="B11" s="4">
        <v>2</v>
      </c>
      <c r="C11" s="10" t="s">
        <v>46</v>
      </c>
      <c r="D11" s="10" t="s">
        <v>47</v>
      </c>
      <c r="E11" s="11" t="s">
        <v>48</v>
      </c>
      <c r="F11" s="64">
        <f>(159+163.5)/2</f>
        <v>161.25</v>
      </c>
      <c r="G11" s="64">
        <f>(83+81)/2</f>
        <v>82</v>
      </c>
      <c r="H11" s="37">
        <v>0</v>
      </c>
      <c r="I11" s="91"/>
      <c r="J11" s="12" t="s">
        <v>49</v>
      </c>
      <c r="K11" s="69">
        <v>126</v>
      </c>
      <c r="L11" s="69">
        <v>82</v>
      </c>
      <c r="M11" s="69">
        <f>K20-K11</f>
        <v>18.5</v>
      </c>
      <c r="N11" s="107"/>
      <c r="O11" s="43">
        <f t="shared" ref="O11:O27" si="0">SUM(H11+M11)</f>
        <v>18.5</v>
      </c>
      <c r="P11" s="43">
        <f>SUM(G11+L11)</f>
        <v>164</v>
      </c>
      <c r="Q11" s="46">
        <v>8</v>
      </c>
      <c r="R11" s="46"/>
      <c r="S11" s="88"/>
      <c r="T11" s="81"/>
      <c r="U11" s="84"/>
      <c r="W11" s="31" t="s">
        <v>50</v>
      </c>
    </row>
    <row r="12" spans="1:23" ht="15">
      <c r="A12" s="94"/>
      <c r="B12" s="5">
        <v>3</v>
      </c>
      <c r="C12" s="13" t="s">
        <v>51</v>
      </c>
      <c r="D12" s="13" t="s">
        <v>52</v>
      </c>
      <c r="E12" s="14" t="s">
        <v>53</v>
      </c>
      <c r="F12" s="65">
        <f>(146.5+156.5)/2</f>
        <v>151.5</v>
      </c>
      <c r="G12" s="65">
        <f>(80.5+72)/2</f>
        <v>76.25</v>
      </c>
      <c r="H12" s="38">
        <f>F15-F12</f>
        <v>10.5</v>
      </c>
      <c r="I12" s="91"/>
      <c r="J12" s="14" t="s">
        <v>48</v>
      </c>
      <c r="K12" s="65">
        <v>146</v>
      </c>
      <c r="L12" s="65">
        <v>85</v>
      </c>
      <c r="M12" s="65">
        <v>0</v>
      </c>
      <c r="N12" s="107"/>
      <c r="O12" s="38">
        <f t="shared" si="0"/>
        <v>10.5</v>
      </c>
      <c r="P12" s="38">
        <f t="shared" ref="P12:P27" si="1">SUM(G12+L12)</f>
        <v>161.25</v>
      </c>
      <c r="Q12" s="47">
        <v>4</v>
      </c>
      <c r="R12" s="47"/>
      <c r="S12" s="88"/>
      <c r="T12" s="81"/>
      <c r="U12" s="84"/>
      <c r="W12" s="31" t="s">
        <v>54</v>
      </c>
    </row>
    <row r="13" spans="1:23" ht="15.95" thickBot="1">
      <c r="A13" s="102"/>
      <c r="B13" s="6">
        <v>4</v>
      </c>
      <c r="C13" s="15" t="s">
        <v>55</v>
      </c>
      <c r="D13" s="15" t="s">
        <v>56</v>
      </c>
      <c r="E13" s="16" t="s">
        <v>49</v>
      </c>
      <c r="F13" s="66">
        <f>(146.5+167)/2</f>
        <v>156.75</v>
      </c>
      <c r="G13" s="66">
        <f>(86.5+75)/2</f>
        <v>80.75</v>
      </c>
      <c r="H13" s="39">
        <v>0</v>
      </c>
      <c r="I13" s="101"/>
      <c r="J13" s="17" t="s">
        <v>53</v>
      </c>
      <c r="K13" s="70">
        <v>136.5</v>
      </c>
      <c r="L13" s="70">
        <v>82</v>
      </c>
      <c r="M13" s="70">
        <v>0</v>
      </c>
      <c r="N13" s="108"/>
      <c r="O13" s="44">
        <f t="shared" si="0"/>
        <v>0</v>
      </c>
      <c r="P13" s="44">
        <f t="shared" si="1"/>
        <v>162.75</v>
      </c>
      <c r="Q13" s="48">
        <v>2</v>
      </c>
      <c r="R13" s="48"/>
      <c r="S13" s="89"/>
      <c r="T13" s="82"/>
      <c r="U13" s="85"/>
      <c r="W13" s="31" t="s">
        <v>57</v>
      </c>
    </row>
    <row r="14" spans="1:23" ht="15">
      <c r="A14" s="93" t="s">
        <v>58</v>
      </c>
      <c r="B14" s="3">
        <v>5</v>
      </c>
      <c r="C14" s="8" t="s">
        <v>59</v>
      </c>
      <c r="D14" s="8" t="s">
        <v>60</v>
      </c>
      <c r="E14" s="9" t="s">
        <v>49</v>
      </c>
      <c r="F14" s="63">
        <f>(145+153.5)/2</f>
        <v>149.25</v>
      </c>
      <c r="G14" s="63">
        <f>(72+77.5)/2</f>
        <v>74.75</v>
      </c>
      <c r="H14" s="36">
        <f>F13-F14</f>
        <v>7.5</v>
      </c>
      <c r="I14" s="90">
        <f>SUM(H14:H17)</f>
        <v>31.25</v>
      </c>
      <c r="J14" s="9" t="s">
        <v>48</v>
      </c>
      <c r="K14" s="63">
        <v>109.5</v>
      </c>
      <c r="L14" s="63">
        <v>80</v>
      </c>
      <c r="M14" s="63">
        <f>K12-K14</f>
        <v>36.5</v>
      </c>
      <c r="N14" s="106">
        <f>SUM(M14:M17)</f>
        <v>61</v>
      </c>
      <c r="O14" s="36">
        <f t="shared" si="0"/>
        <v>44</v>
      </c>
      <c r="P14" s="36">
        <f t="shared" si="1"/>
        <v>154.75</v>
      </c>
      <c r="Q14" s="45"/>
      <c r="R14" s="45"/>
      <c r="S14" s="87">
        <f>SUM(I14+N14)</f>
        <v>92.25</v>
      </c>
      <c r="T14" s="80">
        <v>3</v>
      </c>
      <c r="U14" s="83"/>
      <c r="W14" s="33"/>
    </row>
    <row r="15" spans="1:23" ht="15">
      <c r="A15" s="94"/>
      <c r="B15" s="4">
        <v>6</v>
      </c>
      <c r="C15" s="10" t="s">
        <v>61</v>
      </c>
      <c r="D15" s="10" t="s">
        <v>62</v>
      </c>
      <c r="E15" s="11" t="s">
        <v>53</v>
      </c>
      <c r="F15" s="64">
        <f>(166+158)/2</f>
        <v>162</v>
      </c>
      <c r="G15" s="64">
        <f>(81.5+84)/2</f>
        <v>82.75</v>
      </c>
      <c r="H15" s="37">
        <v>0</v>
      </c>
      <c r="I15" s="91"/>
      <c r="J15" s="12" t="s">
        <v>53</v>
      </c>
      <c r="K15" s="69">
        <v>128</v>
      </c>
      <c r="L15" s="69">
        <v>80</v>
      </c>
      <c r="M15" s="69">
        <f>K13-K15</f>
        <v>8.5</v>
      </c>
      <c r="N15" s="107"/>
      <c r="O15" s="43">
        <f t="shared" si="0"/>
        <v>8.5</v>
      </c>
      <c r="P15" s="43">
        <f t="shared" si="1"/>
        <v>162.75</v>
      </c>
      <c r="Q15" s="46">
        <v>6</v>
      </c>
      <c r="R15" s="46"/>
      <c r="S15" s="88"/>
      <c r="T15" s="81"/>
      <c r="U15" s="84"/>
      <c r="W15" s="34" t="s">
        <v>63</v>
      </c>
    </row>
    <row r="16" spans="1:23" ht="27.95">
      <c r="A16" s="94"/>
      <c r="B16" s="5">
        <v>7</v>
      </c>
      <c r="C16" s="13" t="s">
        <v>64</v>
      </c>
      <c r="D16" s="13" t="s">
        <v>65</v>
      </c>
      <c r="E16" s="14" t="s">
        <v>48</v>
      </c>
      <c r="F16" s="65">
        <f>(127+148)/2</f>
        <v>137.5</v>
      </c>
      <c r="G16" s="65">
        <f>(76+65.5)/2</f>
        <v>70.75</v>
      </c>
      <c r="H16" s="38">
        <f>F11-F16</f>
        <v>23.75</v>
      </c>
      <c r="I16" s="91"/>
      <c r="J16" s="14" t="s">
        <v>49</v>
      </c>
      <c r="K16" s="65">
        <f>(123+134)/2</f>
        <v>128.5</v>
      </c>
      <c r="L16" s="65">
        <f>(80+82)/2</f>
        <v>81</v>
      </c>
      <c r="M16" s="65">
        <f>K20-K16</f>
        <v>16</v>
      </c>
      <c r="N16" s="107"/>
      <c r="O16" s="38">
        <f t="shared" si="0"/>
        <v>39.75</v>
      </c>
      <c r="P16" s="38">
        <f t="shared" si="1"/>
        <v>151.75</v>
      </c>
      <c r="Q16" s="47"/>
      <c r="R16" s="47"/>
      <c r="S16" s="88"/>
      <c r="T16" s="81"/>
      <c r="U16" s="84"/>
      <c r="W16" s="62" t="s">
        <v>66</v>
      </c>
    </row>
    <row r="17" spans="1:23" ht="15.95" thickBot="1">
      <c r="A17" s="95"/>
      <c r="B17" s="7">
        <v>8</v>
      </c>
      <c r="C17" s="18"/>
      <c r="D17" s="18"/>
      <c r="E17" s="19"/>
      <c r="F17" s="67"/>
      <c r="G17" s="67"/>
      <c r="H17" s="40"/>
      <c r="I17" s="92"/>
      <c r="J17" s="20"/>
      <c r="K17" s="71"/>
      <c r="L17" s="71"/>
      <c r="M17" s="71"/>
      <c r="N17" s="111"/>
      <c r="O17" s="44">
        <f t="shared" si="0"/>
        <v>0</v>
      </c>
      <c r="P17" s="44">
        <f t="shared" si="1"/>
        <v>0</v>
      </c>
      <c r="Q17" s="49"/>
      <c r="R17" s="49"/>
      <c r="S17" s="112"/>
      <c r="T17" s="113"/>
      <c r="U17" s="109"/>
      <c r="W17" s="103" t="s">
        <v>67</v>
      </c>
    </row>
    <row r="18" spans="1:23" ht="15.95" thickBot="1">
      <c r="A18" s="93" t="s">
        <v>68</v>
      </c>
      <c r="B18" s="3">
        <v>9</v>
      </c>
      <c r="C18" s="8" t="s">
        <v>69</v>
      </c>
      <c r="D18" s="8" t="s">
        <v>70</v>
      </c>
      <c r="E18" s="9" t="s">
        <v>49</v>
      </c>
      <c r="F18" s="63">
        <v>149</v>
      </c>
      <c r="G18" s="63">
        <f>(75.5+78)/2</f>
        <v>76.75</v>
      </c>
      <c r="H18" s="36">
        <f>F13-F18</f>
        <v>7.75</v>
      </c>
      <c r="I18" s="90">
        <f>SUM(H18:H21)</f>
        <v>22.75</v>
      </c>
      <c r="J18" s="9" t="s">
        <v>53</v>
      </c>
      <c r="K18" s="63">
        <v>133.5</v>
      </c>
      <c r="L18" s="63">
        <v>76.5</v>
      </c>
      <c r="M18" s="63">
        <f>K13-K18</f>
        <v>3</v>
      </c>
      <c r="N18" s="106">
        <f>SUM(M18:M21)</f>
        <v>11.25</v>
      </c>
      <c r="O18" s="36">
        <f t="shared" si="0"/>
        <v>10.75</v>
      </c>
      <c r="P18" s="36">
        <f t="shared" si="1"/>
        <v>153.25</v>
      </c>
      <c r="Q18" s="45">
        <v>5</v>
      </c>
      <c r="R18" s="45"/>
      <c r="S18" s="87">
        <f>SUM(I18+N18)</f>
        <v>34</v>
      </c>
      <c r="T18" s="80">
        <v>1</v>
      </c>
      <c r="U18" s="83"/>
      <c r="W18" s="104"/>
    </row>
    <row r="19" spans="1:23" ht="15">
      <c r="A19" s="94"/>
      <c r="B19" s="4">
        <v>10</v>
      </c>
      <c r="C19" s="10" t="s">
        <v>71</v>
      </c>
      <c r="D19" s="10" t="s">
        <v>72</v>
      </c>
      <c r="E19" s="11" t="s">
        <v>48</v>
      </c>
      <c r="F19" s="64">
        <v>149.25</v>
      </c>
      <c r="G19" s="64">
        <f>(76+75.5)/2</f>
        <v>75.75</v>
      </c>
      <c r="H19" s="37">
        <f>F11-F19</f>
        <v>12</v>
      </c>
      <c r="I19" s="91"/>
      <c r="J19" s="12" t="s">
        <v>48</v>
      </c>
      <c r="K19" s="69">
        <v>137.75</v>
      </c>
      <c r="L19" s="69">
        <v>81.75</v>
      </c>
      <c r="M19" s="69">
        <f>K12-K19</f>
        <v>8.25</v>
      </c>
      <c r="N19" s="107"/>
      <c r="O19" s="43">
        <f t="shared" si="0"/>
        <v>20.25</v>
      </c>
      <c r="P19" s="43">
        <f t="shared" si="1"/>
        <v>157.5</v>
      </c>
      <c r="Q19" s="46"/>
      <c r="R19" s="46"/>
      <c r="S19" s="88"/>
      <c r="T19" s="81"/>
      <c r="U19" s="84"/>
    </row>
    <row r="20" spans="1:23" ht="15">
      <c r="A20" s="94"/>
      <c r="B20" s="5">
        <v>11</v>
      </c>
      <c r="C20" s="13" t="s">
        <v>73</v>
      </c>
      <c r="D20" s="13" t="s">
        <v>74</v>
      </c>
      <c r="E20" s="14" t="s">
        <v>44</v>
      </c>
      <c r="F20" s="65">
        <v>160.25</v>
      </c>
      <c r="G20" s="65">
        <f>(82+82.5)/2</f>
        <v>82.25</v>
      </c>
      <c r="H20" s="38">
        <v>0</v>
      </c>
      <c r="I20" s="91"/>
      <c r="J20" s="14" t="s">
        <v>49</v>
      </c>
      <c r="K20" s="65">
        <f>(147+142)/2</f>
        <v>144.5</v>
      </c>
      <c r="L20" s="65">
        <f>(84+84)/2</f>
        <v>84</v>
      </c>
      <c r="M20" s="65">
        <v>0</v>
      </c>
      <c r="N20" s="107"/>
      <c r="O20" s="38">
        <f t="shared" si="0"/>
        <v>0</v>
      </c>
      <c r="P20" s="38">
        <f t="shared" si="1"/>
        <v>166.25</v>
      </c>
      <c r="Q20" s="47">
        <v>1</v>
      </c>
      <c r="R20" s="47"/>
      <c r="S20" s="88"/>
      <c r="T20" s="81"/>
      <c r="U20" s="84"/>
    </row>
    <row r="21" spans="1:23" ht="15.95" thickBot="1">
      <c r="A21" s="102"/>
      <c r="B21" s="6">
        <v>12</v>
      </c>
      <c r="C21" s="15" t="s">
        <v>75</v>
      </c>
      <c r="D21" s="15" t="s">
        <v>76</v>
      </c>
      <c r="E21" s="16" t="s">
        <v>53</v>
      </c>
      <c r="F21" s="66">
        <v>159</v>
      </c>
      <c r="G21" s="66">
        <v>81</v>
      </c>
      <c r="H21" s="39">
        <f>F15-F21</f>
        <v>3</v>
      </c>
      <c r="I21" s="101"/>
      <c r="J21" s="17" t="s">
        <v>44</v>
      </c>
      <c r="K21" s="70">
        <v>134.25</v>
      </c>
      <c r="L21" s="70">
        <v>76.5</v>
      </c>
      <c r="M21" s="70">
        <v>0</v>
      </c>
      <c r="N21" s="108"/>
      <c r="O21" s="44">
        <f t="shared" si="0"/>
        <v>3</v>
      </c>
      <c r="P21" s="44">
        <f t="shared" si="1"/>
        <v>157.5</v>
      </c>
      <c r="Q21" s="48">
        <v>3</v>
      </c>
      <c r="R21" s="48"/>
      <c r="S21" s="89"/>
      <c r="T21" s="82"/>
      <c r="U21" s="85"/>
    </row>
    <row r="22" spans="1:23" ht="15" customHeight="1">
      <c r="A22" s="96" t="s">
        <v>77</v>
      </c>
      <c r="B22" s="58">
        <v>13</v>
      </c>
      <c r="C22" s="8"/>
      <c r="D22" s="8"/>
      <c r="E22" s="9"/>
      <c r="F22" s="36"/>
      <c r="G22" s="36"/>
      <c r="H22" s="36"/>
      <c r="I22" s="52" t="s">
        <v>78</v>
      </c>
      <c r="J22" s="9"/>
      <c r="K22" s="36"/>
      <c r="L22" s="36"/>
      <c r="M22" s="36"/>
      <c r="N22" s="52" t="s">
        <v>78</v>
      </c>
      <c r="O22" s="36">
        <f t="shared" si="0"/>
        <v>0</v>
      </c>
      <c r="P22" s="36">
        <f t="shared" si="1"/>
        <v>0</v>
      </c>
      <c r="Q22" s="45"/>
      <c r="R22" s="45"/>
      <c r="S22" s="52" t="s">
        <v>78</v>
      </c>
      <c r="T22" s="52" t="s">
        <v>78</v>
      </c>
      <c r="U22" s="53" t="s">
        <v>78</v>
      </c>
    </row>
    <row r="23" spans="1:23" ht="15">
      <c r="A23" s="97"/>
      <c r="B23" s="59">
        <v>14</v>
      </c>
      <c r="C23" s="10"/>
      <c r="D23" s="10"/>
      <c r="E23" s="11"/>
      <c r="F23" s="37"/>
      <c r="G23" s="37"/>
      <c r="H23" s="37"/>
      <c r="I23" s="37" t="s">
        <v>78</v>
      </c>
      <c r="J23" s="12"/>
      <c r="K23" s="41"/>
      <c r="L23" s="41"/>
      <c r="M23" s="41"/>
      <c r="N23" s="41" t="s">
        <v>78</v>
      </c>
      <c r="O23" s="43">
        <f t="shared" si="0"/>
        <v>0</v>
      </c>
      <c r="P23" s="43">
        <f t="shared" si="1"/>
        <v>0</v>
      </c>
      <c r="Q23" s="46"/>
      <c r="R23" s="46"/>
      <c r="S23" s="50" t="s">
        <v>78</v>
      </c>
      <c r="T23" s="50" t="s">
        <v>78</v>
      </c>
      <c r="U23" s="54" t="s">
        <v>78</v>
      </c>
    </row>
    <row r="24" spans="1:23" ht="15">
      <c r="A24" s="97"/>
      <c r="B24" s="60">
        <v>15</v>
      </c>
      <c r="C24" s="13"/>
      <c r="D24" s="13"/>
      <c r="E24" s="14"/>
      <c r="F24" s="38"/>
      <c r="G24" s="38"/>
      <c r="H24" s="38"/>
      <c r="I24" s="55" t="s">
        <v>78</v>
      </c>
      <c r="J24" s="14"/>
      <c r="K24" s="38"/>
      <c r="L24" s="38"/>
      <c r="M24" s="38"/>
      <c r="N24" s="55" t="s">
        <v>78</v>
      </c>
      <c r="O24" s="38">
        <f t="shared" si="0"/>
        <v>0</v>
      </c>
      <c r="P24" s="38">
        <f t="shared" si="1"/>
        <v>0</v>
      </c>
      <c r="Q24" s="47"/>
      <c r="R24" s="47"/>
      <c r="S24" s="55" t="s">
        <v>78</v>
      </c>
      <c r="T24" s="55" t="s">
        <v>78</v>
      </c>
      <c r="U24" s="56" t="s">
        <v>78</v>
      </c>
    </row>
    <row r="25" spans="1:23" ht="15">
      <c r="A25" s="97"/>
      <c r="B25" s="59">
        <v>16</v>
      </c>
      <c r="C25" s="10"/>
      <c r="D25" s="10"/>
      <c r="E25" s="11"/>
      <c r="F25" s="37"/>
      <c r="G25" s="37"/>
      <c r="H25" s="37"/>
      <c r="I25" s="37" t="s">
        <v>78</v>
      </c>
      <c r="J25" s="12"/>
      <c r="K25" s="41"/>
      <c r="L25" s="41"/>
      <c r="M25" s="41"/>
      <c r="N25" s="41" t="s">
        <v>78</v>
      </c>
      <c r="O25" s="43">
        <f t="shared" si="0"/>
        <v>0</v>
      </c>
      <c r="P25" s="43">
        <f t="shared" si="1"/>
        <v>0</v>
      </c>
      <c r="Q25" s="46"/>
      <c r="R25" s="46"/>
      <c r="S25" s="50" t="s">
        <v>78</v>
      </c>
      <c r="T25" s="50" t="s">
        <v>78</v>
      </c>
      <c r="U25" s="54" t="s">
        <v>78</v>
      </c>
    </row>
    <row r="26" spans="1:23" ht="15">
      <c r="A26" s="97"/>
      <c r="B26" s="60">
        <v>17</v>
      </c>
      <c r="C26" s="13"/>
      <c r="D26" s="13"/>
      <c r="E26" s="14"/>
      <c r="F26" s="38"/>
      <c r="G26" s="38"/>
      <c r="H26" s="38"/>
      <c r="I26" s="55" t="s">
        <v>78</v>
      </c>
      <c r="J26" s="14"/>
      <c r="K26" s="38"/>
      <c r="L26" s="38"/>
      <c r="M26" s="38"/>
      <c r="N26" s="55" t="s">
        <v>78</v>
      </c>
      <c r="O26" s="38">
        <f t="shared" si="0"/>
        <v>0</v>
      </c>
      <c r="P26" s="38">
        <f t="shared" si="1"/>
        <v>0</v>
      </c>
      <c r="Q26" s="47"/>
      <c r="R26" s="47"/>
      <c r="S26" s="55" t="s">
        <v>78</v>
      </c>
      <c r="T26" s="55" t="s">
        <v>78</v>
      </c>
      <c r="U26" s="56" t="s">
        <v>78</v>
      </c>
    </row>
    <row r="27" spans="1:23" ht="15.95" thickBot="1">
      <c r="A27" s="98"/>
      <c r="B27" s="61">
        <v>18</v>
      </c>
      <c r="C27" s="18"/>
      <c r="D27" s="18"/>
      <c r="E27" s="19"/>
      <c r="F27" s="40"/>
      <c r="G27" s="40"/>
      <c r="H27" s="40"/>
      <c r="I27" s="40" t="s">
        <v>78</v>
      </c>
      <c r="J27" s="20"/>
      <c r="K27" s="42"/>
      <c r="L27" s="42"/>
      <c r="M27" s="42"/>
      <c r="N27" s="42" t="s">
        <v>78</v>
      </c>
      <c r="O27" s="44">
        <f t="shared" si="0"/>
        <v>0</v>
      </c>
      <c r="P27" s="44">
        <f t="shared" si="1"/>
        <v>0</v>
      </c>
      <c r="Q27" s="49"/>
      <c r="R27" s="49"/>
      <c r="S27" s="51" t="s">
        <v>78</v>
      </c>
      <c r="T27" s="51" t="s">
        <v>78</v>
      </c>
      <c r="U27" s="57" t="s">
        <v>78</v>
      </c>
    </row>
  </sheetData>
  <mergeCells count="35">
    <mergeCell ref="W17:W18"/>
    <mergeCell ref="O5:U5"/>
    <mergeCell ref="N18:N21"/>
    <mergeCell ref="U14:U17"/>
    <mergeCell ref="N10:N13"/>
    <mergeCell ref="O7:U7"/>
    <mergeCell ref="N14:N17"/>
    <mergeCell ref="S14:S17"/>
    <mergeCell ref="S18:S21"/>
    <mergeCell ref="T14:T1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E6:J6"/>
    <mergeCell ref="K5:N5"/>
    <mergeCell ref="O6:U6"/>
    <mergeCell ref="K6:N6"/>
    <mergeCell ref="T10:T13"/>
    <mergeCell ref="U10:U13"/>
    <mergeCell ref="E7:J7"/>
    <mergeCell ref="S10:S13"/>
    <mergeCell ref="K7:N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07098-37D3-409D-8D36-1720C3EB0EA2}"/>
</file>

<file path=customXml/itemProps2.xml><?xml version="1.0" encoding="utf-8"?>
<ds:datastoreItem xmlns:ds="http://schemas.openxmlformats.org/officeDocument/2006/customXml" ds:itemID="{D2644092-8307-4842-AC72-E1D493E0AB20}"/>
</file>

<file path=customXml/itemProps3.xml><?xml version="1.0" encoding="utf-8"?>
<ds:datastoreItem xmlns:ds="http://schemas.openxmlformats.org/officeDocument/2006/customXml" ds:itemID="{D1C4BB3E-D42B-4682-8131-06864B7C1C32}"/>
</file>

<file path=docProps/app.xml><?xml version="1.0" encoding="utf-8"?>
<Properties xmlns="http://schemas.openxmlformats.org/officeDocument/2006/extended-properties" xmlns:vt="http://schemas.openxmlformats.org/officeDocument/2006/docPropsVTypes">
  <Application>Microsoft Excel Online</Application>
  <Manager/>
  <Company>Westropp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Westropp</dc:creator>
  <cp:keywords/>
  <dc:description/>
  <cp:lastModifiedBy>Harry Spinks</cp:lastModifiedBy>
  <cp:revision/>
  <dcterms:created xsi:type="dcterms:W3CDTF">2008-09-16T15:13:27Z</dcterms:created>
  <dcterms:modified xsi:type="dcterms:W3CDTF">2023-05-10T10:01:41Z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